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Questa_cartella_di_lavoro" defaultThemeVersion="202300"/>
  <mc:AlternateContent xmlns:mc="http://schemas.openxmlformats.org/markup-compatibility/2006">
    <mc:Choice Requires="x15">
      <x15ac:absPath xmlns:x15ac="http://schemas.microsoft.com/office/spreadsheetml/2010/11/ac" url="G:\Il mio Drive\CSL_CENTRO SERVIZI DI LABORATORIO_post specializzazione\CORSO SIBIOC SPETTROMETRIA\Verifica FdC\"/>
    </mc:Choice>
  </mc:AlternateContent>
  <xr:revisionPtr revIDLastSave="0" documentId="13_ncr:1_{C4784C3F-385E-4B9D-9537-E3C2FEAD35CB}" xr6:coauthVersionLast="47" xr6:coauthVersionMax="47" xr10:uidLastSave="{00000000-0000-0000-0000-000000000000}"/>
  <bookViews>
    <workbookView xWindow="-108" yWindow="-108" windowWidth="23256" windowHeight="12456" firstSheet="4" activeTab="5" xr2:uid="{A3C21264-62BD-444F-8877-A5F864A91B2A}"/>
  </bookViews>
  <sheets>
    <sheet name="1.Intervallo e linearità" sheetId="12" r:id="rId1"/>
    <sheet name="2.LOD LLOQ" sheetId="10" r:id="rId2"/>
    <sheet name="3.Seletiv. Cross-talk Specif." sheetId="16" r:id="rId3"/>
    <sheet name="4.Effetto matrice" sheetId="18" r:id="rId4"/>
    <sheet name="5.Precisione e esattezza" sheetId="21" r:id="rId5"/>
    <sheet name="6.Recupero" sheetId="15" r:id="rId6"/>
    <sheet name="7.Carry-over" sheetId="13" r:id="rId7"/>
    <sheet name="8.Integrità diluizione" sheetId="19" r:id="rId8"/>
    <sheet name="9.Stabilità reagenti" sheetId="22" r:id="rId9"/>
    <sheet name="10.Stabilità campioni" sheetId="24" r:id="rId10"/>
    <sheet name="11.Incertezza di misura" sheetId="20" r:id="rId11"/>
    <sheet name="12.Report di validazione" sheetId="8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9" i="8" l="1"/>
  <c r="D58" i="8"/>
  <c r="E18" i="15"/>
  <c r="E17" i="15"/>
  <c r="E16" i="15"/>
  <c r="I45" i="15"/>
  <c r="E45" i="15"/>
  <c r="I44" i="15"/>
  <c r="E44" i="15"/>
  <c r="I43" i="15"/>
  <c r="E43" i="15"/>
  <c r="I42" i="15"/>
  <c r="E42" i="15"/>
  <c r="I41" i="15"/>
  <c r="E41" i="15"/>
  <c r="I40" i="15"/>
  <c r="E40" i="15"/>
  <c r="I39" i="15"/>
  <c r="E39" i="15"/>
  <c r="I38" i="15"/>
  <c r="E38" i="15"/>
  <c r="I37" i="15"/>
  <c r="E37" i="15"/>
  <c r="I36" i="15"/>
  <c r="E36" i="15"/>
  <c r="I35" i="15"/>
  <c r="E35" i="15"/>
  <c r="I34" i="15"/>
  <c r="E34" i="15"/>
  <c r="I33" i="15"/>
  <c r="E33" i="15"/>
  <c r="I32" i="15"/>
  <c r="E32" i="15"/>
  <c r="I31" i="15"/>
  <c r="E31" i="15"/>
  <c r="I30" i="15"/>
  <c r="E30" i="15"/>
  <c r="I29" i="15"/>
  <c r="E29" i="15"/>
  <c r="I28" i="15"/>
  <c r="E28" i="15"/>
  <c r="I27" i="15"/>
  <c r="E27" i="15"/>
  <c r="I26" i="15"/>
  <c r="E26" i="15"/>
  <c r="I25" i="15"/>
  <c r="E25" i="15"/>
  <c r="I24" i="15"/>
  <c r="E24" i="15"/>
  <c r="I23" i="15"/>
  <c r="E23" i="15"/>
  <c r="I22" i="15"/>
  <c r="E22" i="15"/>
  <c r="I21" i="15"/>
  <c r="E21" i="15"/>
  <c r="I20" i="15"/>
  <c r="E20" i="15"/>
  <c r="I19" i="15"/>
  <c r="E19" i="15"/>
  <c r="I18" i="15"/>
  <c r="I17" i="15"/>
  <c r="I16" i="15"/>
  <c r="F16" i="10"/>
  <c r="F15" i="10"/>
  <c r="Q15" i="12"/>
  <c r="P17" i="12"/>
  <c r="P16" i="12"/>
  <c r="P15" i="12"/>
  <c r="P18" i="12"/>
  <c r="P19" i="12"/>
  <c r="P20" i="12"/>
  <c r="P21" i="12"/>
  <c r="P22" i="12"/>
  <c r="P23" i="12"/>
  <c r="O17" i="12"/>
  <c r="O16" i="12"/>
  <c r="O18" i="12"/>
  <c r="O19" i="12"/>
  <c r="O20" i="12"/>
  <c r="O21" i="12"/>
  <c r="O22" i="12"/>
  <c r="O23" i="12"/>
  <c r="O15" i="12"/>
  <c r="D54" i="24"/>
  <c r="D53" i="24"/>
  <c r="D52" i="24"/>
  <c r="I71" i="18"/>
  <c r="I62" i="18"/>
  <c r="I63" i="18" s="1"/>
  <c r="S38" i="18"/>
  <c r="S39" i="18" s="1"/>
  <c r="S29" i="18"/>
  <c r="S30" i="18" s="1"/>
  <c r="I39" i="18"/>
  <c r="I30" i="18"/>
  <c r="I29" i="18"/>
  <c r="I11" i="18"/>
  <c r="H11" i="18"/>
  <c r="J94" i="21"/>
  <c r="U62" i="21"/>
  <c r="J62" i="21"/>
  <c r="U32" i="21"/>
  <c r="J32" i="21"/>
  <c r="J95" i="21"/>
  <c r="C39" i="8"/>
  <c r="C38" i="8"/>
  <c r="D16" i="20"/>
  <c r="D18" i="20" s="1"/>
  <c r="D12" i="20"/>
  <c r="E12" i="20"/>
  <c r="F12" i="20"/>
  <c r="E16" i="20"/>
  <c r="E18" i="20" s="1"/>
  <c r="E20" i="20" s="1"/>
  <c r="E21" i="20" s="1"/>
  <c r="E22" i="20" s="1"/>
  <c r="C75" i="8" s="1"/>
  <c r="F16" i="20"/>
  <c r="F18" i="20" s="1"/>
  <c r="F20" i="20" s="1"/>
  <c r="F21" i="20" s="1"/>
  <c r="F22" i="20" s="1"/>
  <c r="C76" i="8" s="1"/>
  <c r="E48" i="15" l="1"/>
  <c r="E47" i="15"/>
  <c r="I48" i="15"/>
  <c r="I47" i="15"/>
  <c r="J97" i="21"/>
  <c r="J96" i="21"/>
  <c r="D20" i="20"/>
  <c r="D21" i="20" s="1"/>
  <c r="D22" i="20" s="1"/>
  <c r="C74" i="8" s="1"/>
  <c r="L16" i="19" l="1"/>
  <c r="M16" i="19" s="1"/>
  <c r="L17" i="19"/>
  <c r="M17" i="19" s="1"/>
  <c r="L18" i="19"/>
  <c r="M18" i="19" s="1"/>
  <c r="L19" i="19"/>
  <c r="M19" i="19" s="1"/>
  <c r="C81" i="21" a="1"/>
  <c r="C81" i="21" s="1"/>
  <c r="D50" i="24"/>
  <c r="D49" i="24"/>
  <c r="D48" i="24"/>
  <c r="L36" i="24"/>
  <c r="L35" i="24"/>
  <c r="L34" i="24"/>
  <c r="J36" i="24"/>
  <c r="J35" i="24"/>
  <c r="J34" i="24"/>
  <c r="L30" i="24"/>
  <c r="L32" i="24"/>
  <c r="L31" i="24"/>
  <c r="J32" i="24"/>
  <c r="J31" i="24"/>
  <c r="J30" i="24"/>
  <c r="N21" i="24"/>
  <c r="N20" i="24"/>
  <c r="N19" i="24"/>
  <c r="L21" i="24"/>
  <c r="L20" i="24"/>
  <c r="L19" i="24"/>
  <c r="J21" i="24"/>
  <c r="J20" i="24"/>
  <c r="J19" i="24"/>
  <c r="N17" i="24"/>
  <c r="N16" i="24"/>
  <c r="N15" i="24"/>
  <c r="L17" i="24"/>
  <c r="L16" i="24"/>
  <c r="L15" i="24"/>
  <c r="J17" i="24"/>
  <c r="J16" i="24"/>
  <c r="J15" i="24"/>
  <c r="C19" i="24"/>
  <c r="D36" i="24" s="1"/>
  <c r="C15" i="24"/>
  <c r="H31" i="24" s="1"/>
  <c r="N34" i="22"/>
  <c r="N33" i="22"/>
  <c r="N32" i="22"/>
  <c r="L34" i="22"/>
  <c r="L33" i="22"/>
  <c r="L32" i="22"/>
  <c r="J34" i="22"/>
  <c r="J33" i="22"/>
  <c r="J32" i="22"/>
  <c r="N30" i="22"/>
  <c r="N29" i="22"/>
  <c r="N28" i="22"/>
  <c r="L30" i="22"/>
  <c r="L29" i="22"/>
  <c r="L28" i="22"/>
  <c r="J30" i="22"/>
  <c r="J29" i="22"/>
  <c r="J28" i="22"/>
  <c r="C19" i="22"/>
  <c r="F33" i="22" s="1"/>
  <c r="C15" i="22"/>
  <c r="L15" i="22" s="1"/>
  <c r="F14" i="22"/>
  <c r="O86" i="15"/>
  <c r="O85" i="15"/>
  <c r="O84" i="15"/>
  <c r="O83" i="15"/>
  <c r="O82" i="15"/>
  <c r="O81" i="15"/>
  <c r="O80" i="15"/>
  <c r="O79" i="15"/>
  <c r="O78" i="15"/>
  <c r="O77" i="15"/>
  <c r="O76" i="15"/>
  <c r="O75" i="15"/>
  <c r="O74" i="15"/>
  <c r="O73" i="15"/>
  <c r="O72" i="15"/>
  <c r="O71" i="15"/>
  <c r="O70" i="15"/>
  <c r="O69" i="15"/>
  <c r="O68" i="15"/>
  <c r="O67" i="15"/>
  <c r="O66" i="15"/>
  <c r="O65" i="15"/>
  <c r="O64" i="15"/>
  <c r="O63" i="15"/>
  <c r="O62" i="15"/>
  <c r="O61" i="15"/>
  <c r="O60" i="15"/>
  <c r="O59" i="15"/>
  <c r="O58" i="15"/>
  <c r="O57" i="15"/>
  <c r="L86" i="15"/>
  <c r="L85" i="15"/>
  <c r="L84" i="15"/>
  <c r="L83" i="15"/>
  <c r="L82" i="15"/>
  <c r="L81" i="15"/>
  <c r="L80" i="15"/>
  <c r="L79" i="15"/>
  <c r="L78" i="15"/>
  <c r="L77" i="15"/>
  <c r="L76" i="15"/>
  <c r="L75" i="15"/>
  <c r="L74" i="15"/>
  <c r="L73" i="15"/>
  <c r="L72" i="15"/>
  <c r="L71" i="15"/>
  <c r="L70" i="15"/>
  <c r="L69" i="15"/>
  <c r="L68" i="15"/>
  <c r="L67" i="15"/>
  <c r="L66" i="15"/>
  <c r="L65" i="15"/>
  <c r="L64" i="15"/>
  <c r="L63" i="15"/>
  <c r="L62" i="15"/>
  <c r="L61" i="15"/>
  <c r="L60" i="15"/>
  <c r="L59" i="15"/>
  <c r="L58" i="15"/>
  <c r="L57" i="15"/>
  <c r="H58" i="15"/>
  <c r="H59" i="15"/>
  <c r="H60" i="15"/>
  <c r="H61" i="15"/>
  <c r="H62" i="15"/>
  <c r="H63" i="15"/>
  <c r="H64" i="15"/>
  <c r="H65" i="15"/>
  <c r="H66" i="15"/>
  <c r="H67" i="15"/>
  <c r="H68" i="15"/>
  <c r="H69" i="15"/>
  <c r="H70" i="15"/>
  <c r="H71" i="15"/>
  <c r="H72" i="15"/>
  <c r="H73" i="15"/>
  <c r="H74" i="15"/>
  <c r="H75" i="15"/>
  <c r="H76" i="15"/>
  <c r="H77" i="15"/>
  <c r="H78" i="15"/>
  <c r="H79" i="15"/>
  <c r="H80" i="15"/>
  <c r="H81" i="15"/>
  <c r="H82" i="15"/>
  <c r="H83" i="15"/>
  <c r="H84" i="15"/>
  <c r="H85" i="15"/>
  <c r="H86" i="15"/>
  <c r="H57" i="15"/>
  <c r="E58" i="15"/>
  <c r="E59" i="15"/>
  <c r="E60" i="15"/>
  <c r="E61" i="15"/>
  <c r="E62" i="15"/>
  <c r="E63" i="15"/>
  <c r="E64" i="15"/>
  <c r="E65" i="15"/>
  <c r="E66" i="15"/>
  <c r="E67" i="15"/>
  <c r="E68" i="15"/>
  <c r="E69" i="15"/>
  <c r="E70" i="15"/>
  <c r="E71" i="15"/>
  <c r="E72" i="15"/>
  <c r="E73" i="15"/>
  <c r="E74" i="15"/>
  <c r="E75" i="15"/>
  <c r="E76" i="15"/>
  <c r="E77" i="15"/>
  <c r="E78" i="15"/>
  <c r="E79" i="15"/>
  <c r="E80" i="15"/>
  <c r="E81" i="15"/>
  <c r="E82" i="15"/>
  <c r="E83" i="15"/>
  <c r="E84" i="15"/>
  <c r="E85" i="15"/>
  <c r="E86" i="15"/>
  <c r="E57" i="15"/>
  <c r="J33" i="21"/>
  <c r="C19" i="21" a="1"/>
  <c r="C19" i="21" s="1"/>
  <c r="C49" i="21" a="1"/>
  <c r="C49" i="21" s="1"/>
  <c r="C47" i="21"/>
  <c r="Q64" i="18"/>
  <c r="R49" i="18"/>
  <c r="R50" i="18"/>
  <c r="R51" i="18"/>
  <c r="R52" i="18"/>
  <c r="R48" i="18"/>
  <c r="R62" i="18"/>
  <c r="R61" i="18"/>
  <c r="R60" i="18"/>
  <c r="R59" i="18"/>
  <c r="R58" i="18"/>
  <c r="R57" i="18"/>
  <c r="H32" i="18"/>
  <c r="I32" i="18"/>
  <c r="J32" i="18"/>
  <c r="H35" i="18"/>
  <c r="I35" i="18"/>
  <c r="J35" i="18"/>
  <c r="H19" i="24" l="1"/>
  <c r="H15" i="24"/>
  <c r="H18" i="24" s="1"/>
  <c r="H16" i="24"/>
  <c r="H20" i="24"/>
  <c r="D31" i="24"/>
  <c r="H34" i="24"/>
  <c r="H17" i="24"/>
  <c r="H21" i="24"/>
  <c r="D32" i="24"/>
  <c r="H35" i="24"/>
  <c r="D34" i="24"/>
  <c r="H36" i="24"/>
  <c r="D35" i="24"/>
  <c r="D30" i="24"/>
  <c r="H32" i="24"/>
  <c r="H14" i="22"/>
  <c r="D28" i="22"/>
  <c r="H32" i="22"/>
  <c r="L16" i="22"/>
  <c r="N20" i="22"/>
  <c r="F34" i="22"/>
  <c r="N14" i="22"/>
  <c r="N15" i="22"/>
  <c r="D29" i="22"/>
  <c r="H33" i="22"/>
  <c r="H34" i="22"/>
  <c r="F30" i="22"/>
  <c r="H20" i="22"/>
  <c r="J20" i="22"/>
  <c r="H28" i="22"/>
  <c r="F28" i="22"/>
  <c r="D32" i="22"/>
  <c r="D30" i="22"/>
  <c r="F29" i="22"/>
  <c r="J19" i="22"/>
  <c r="J15" i="22"/>
  <c r="J16" i="22"/>
  <c r="L19" i="22"/>
  <c r="H30" i="22"/>
  <c r="D33" i="22"/>
  <c r="N16" i="22"/>
  <c r="J18" i="22"/>
  <c r="J14" i="22"/>
  <c r="L20" i="22"/>
  <c r="D34" i="22"/>
  <c r="H18" i="22"/>
  <c r="H19" i="22"/>
  <c r="L18" i="22"/>
  <c r="L14" i="22"/>
  <c r="N18" i="22"/>
  <c r="F32" i="22"/>
  <c r="H29" i="22"/>
  <c r="N19" i="22"/>
  <c r="H30" i="24"/>
  <c r="R64" i="18"/>
  <c r="T23" i="18"/>
  <c r="S17" i="18"/>
  <c r="R17" i="18"/>
  <c r="T11" i="18"/>
  <c r="S11" i="18"/>
  <c r="R11" i="18"/>
  <c r="J11" i="18"/>
  <c r="H68" i="18"/>
  <c r="H65" i="18"/>
  <c r="H47" i="18"/>
  <c r="H50" i="18"/>
  <c r="H53" i="18"/>
  <c r="H56" i="18"/>
  <c r="H59" i="18"/>
  <c r="H44" i="18"/>
  <c r="R35" i="18"/>
  <c r="R32" i="18"/>
  <c r="R14" i="18"/>
  <c r="R20" i="18"/>
  <c r="R23" i="18"/>
  <c r="R26" i="18"/>
  <c r="J14" i="18"/>
  <c r="H26" i="18"/>
  <c r="H23" i="18"/>
  <c r="H20" i="18"/>
  <c r="H17" i="18"/>
  <c r="H14" i="18"/>
  <c r="J44" i="18"/>
  <c r="I44" i="18"/>
  <c r="G19" i="16"/>
  <c r="G18" i="16"/>
  <c r="F19" i="16"/>
  <c r="F18" i="16"/>
  <c r="H21" i="22" l="1"/>
  <c r="C27" i="10"/>
  <c r="C26" i="10"/>
  <c r="E25" i="12"/>
  <c r="D25" i="12"/>
  <c r="C25" i="12"/>
  <c r="W15" i="12"/>
  <c r="W16" i="12"/>
  <c r="W17" i="12"/>
  <c r="W18" i="12"/>
  <c r="W19" i="12"/>
  <c r="W20" i="12"/>
  <c r="W21" i="12"/>
  <c r="W22" i="12"/>
  <c r="W23" i="12"/>
  <c r="V16" i="12"/>
  <c r="V17" i="12"/>
  <c r="V18" i="12"/>
  <c r="V19" i="12"/>
  <c r="V20" i="12"/>
  <c r="V21" i="12"/>
  <c r="V22" i="12"/>
  <c r="V23" i="12"/>
  <c r="V15" i="12"/>
  <c r="U16" i="12"/>
  <c r="U17" i="12"/>
  <c r="U18" i="12"/>
  <c r="U19" i="12"/>
  <c r="U20" i="12"/>
  <c r="U21" i="12"/>
  <c r="U22" i="12"/>
  <c r="U23" i="12"/>
  <c r="U15" i="12"/>
  <c r="T16" i="12"/>
  <c r="T17" i="12"/>
  <c r="T18" i="12"/>
  <c r="T19" i="12"/>
  <c r="T20" i="12"/>
  <c r="T21" i="12"/>
  <c r="T22" i="12"/>
  <c r="T23" i="12"/>
  <c r="T15" i="12"/>
  <c r="S15" i="12"/>
  <c r="V26" i="12" l="1"/>
  <c r="U26" i="12"/>
  <c r="T26" i="12"/>
  <c r="T25" i="12"/>
  <c r="C34" i="8" s="1"/>
  <c r="U25" i="12"/>
  <c r="C35" i="8" s="1"/>
  <c r="V25" i="12"/>
  <c r="C36" i="8" s="1"/>
  <c r="H18" i="13"/>
  <c r="G18" i="13"/>
  <c r="Q54" i="18"/>
  <c r="Q55" i="18" s="1"/>
  <c r="Q65" i="18"/>
  <c r="T35" i="18"/>
  <c r="S35" i="18"/>
  <c r="T32" i="18"/>
  <c r="S32" i="18"/>
  <c r="T26" i="18"/>
  <c r="S26" i="18"/>
  <c r="S23" i="18"/>
  <c r="T20" i="18"/>
  <c r="S20" i="18"/>
  <c r="T17" i="18"/>
  <c r="T14" i="18"/>
  <c r="S14" i="18"/>
  <c r="I65" i="18"/>
  <c r="J68" i="18"/>
  <c r="I68" i="18"/>
  <c r="J65" i="18"/>
  <c r="J59" i="18"/>
  <c r="I59" i="18"/>
  <c r="J56" i="18"/>
  <c r="I56" i="18"/>
  <c r="J53" i="18"/>
  <c r="I53" i="18"/>
  <c r="J50" i="18"/>
  <c r="I50" i="18"/>
  <c r="J47" i="18"/>
  <c r="I47" i="18"/>
  <c r="J26" i="18"/>
  <c r="I26" i="18"/>
  <c r="J23" i="18"/>
  <c r="I23" i="18"/>
  <c r="J20" i="18"/>
  <c r="I20" i="18"/>
  <c r="J17" i="18"/>
  <c r="I17" i="18"/>
  <c r="I14" i="18"/>
  <c r="H62" i="18" l="1"/>
  <c r="J62" i="18"/>
  <c r="R29" i="18"/>
  <c r="T38" i="18"/>
  <c r="C44" i="8" s="1"/>
  <c r="J71" i="18"/>
  <c r="C45" i="8" s="1"/>
  <c r="T29" i="18"/>
  <c r="H71" i="18"/>
  <c r="I72" i="18"/>
  <c r="R38" i="18"/>
  <c r="J38" i="18"/>
  <c r="C43" i="8" s="1"/>
  <c r="H38" i="18"/>
  <c r="I38" i="18"/>
  <c r="J29" i="18"/>
  <c r="H29" i="18"/>
  <c r="G81" i="21" a="1"/>
  <c r="G81" i="21" s="1"/>
  <c r="F81" i="21" a="1"/>
  <c r="F81" i="21" s="1"/>
  <c r="E81" i="21" a="1"/>
  <c r="E81" i="21" s="1"/>
  <c r="D81" i="21" a="1"/>
  <c r="D81" i="21" s="1"/>
  <c r="C80" i="21"/>
  <c r="G79" i="21"/>
  <c r="F79" i="21"/>
  <c r="E79" i="21"/>
  <c r="D79" i="21"/>
  <c r="C79" i="21"/>
  <c r="U63" i="21"/>
  <c r="R49" i="21" a="1"/>
  <c r="R49" i="21" s="1"/>
  <c r="Q49" i="21" a="1"/>
  <c r="Q49" i="21" s="1"/>
  <c r="P49" i="21" a="1"/>
  <c r="P49" i="21" s="1"/>
  <c r="O49" i="21" a="1"/>
  <c r="O49" i="21" s="1"/>
  <c r="N49" i="21" a="1"/>
  <c r="N49" i="21" s="1"/>
  <c r="N48" i="21"/>
  <c r="R47" i="21"/>
  <c r="Q47" i="21"/>
  <c r="P47" i="21"/>
  <c r="O47" i="21"/>
  <c r="N47" i="21"/>
  <c r="J63" i="21"/>
  <c r="G49" i="21" a="1"/>
  <c r="G49" i="21" s="1"/>
  <c r="F49" i="21" a="1"/>
  <c r="F49" i="21" s="1"/>
  <c r="E49" i="21" a="1"/>
  <c r="E49" i="21" s="1"/>
  <c r="D49" i="21" a="1"/>
  <c r="D49" i="21" s="1"/>
  <c r="C48" i="21"/>
  <c r="G47" i="21"/>
  <c r="F47" i="21"/>
  <c r="E47" i="21"/>
  <c r="D47" i="21"/>
  <c r="U33" i="21"/>
  <c r="R19" i="21" a="1"/>
  <c r="R19" i="21" s="1"/>
  <c r="Q19" i="21" a="1"/>
  <c r="Q19" i="21" s="1"/>
  <c r="P19" i="21" a="1"/>
  <c r="P19" i="21" s="1"/>
  <c r="O19" i="21" a="1"/>
  <c r="O19" i="21" s="1"/>
  <c r="N19" i="21" a="1"/>
  <c r="N19" i="21" s="1"/>
  <c r="N18" i="21"/>
  <c r="R17" i="21"/>
  <c r="Q17" i="21"/>
  <c r="P17" i="21"/>
  <c r="O17" i="21"/>
  <c r="N17" i="21"/>
  <c r="N21" i="21" s="1" a="1"/>
  <c r="N21" i="21" s="1"/>
  <c r="F34" i="16"/>
  <c r="N27" i="16"/>
  <c r="M27" i="16"/>
  <c r="N26" i="16"/>
  <c r="M26" i="16"/>
  <c r="J16" i="16"/>
  <c r="J15" i="16"/>
  <c r="J24" i="16"/>
  <c r="J23" i="16"/>
  <c r="C18" i="16"/>
  <c r="B18" i="16"/>
  <c r="C17" i="16"/>
  <c r="C20" i="16" s="1"/>
  <c r="B17" i="16"/>
  <c r="B20" i="16" s="1"/>
  <c r="G34" i="16"/>
  <c r="G33" i="16"/>
  <c r="F33" i="16"/>
  <c r="G29" i="16"/>
  <c r="F29" i="16"/>
  <c r="G28" i="16"/>
  <c r="F28" i="16"/>
  <c r="G24" i="16"/>
  <c r="F24" i="16"/>
  <c r="G23" i="16"/>
  <c r="F23" i="16"/>
  <c r="C82" i="21" l="1"/>
  <c r="C83" i="21" a="1"/>
  <c r="C83" i="21" s="1"/>
  <c r="N20" i="21"/>
  <c r="N22" i="21" s="1"/>
  <c r="N23" i="21" s="1"/>
  <c r="U35" i="21"/>
  <c r="D54" i="8" s="1"/>
  <c r="U65" i="21"/>
  <c r="D56" i="8" s="1"/>
  <c r="J35" i="21"/>
  <c r="D53" i="8" s="1"/>
  <c r="N27" i="21"/>
  <c r="C54" i="8" s="1"/>
  <c r="C57" i="21"/>
  <c r="C55" i="8" s="1"/>
  <c r="C51" i="21" a="1"/>
  <c r="C51" i="21" s="1"/>
  <c r="N57" i="21"/>
  <c r="C56" i="8" s="1"/>
  <c r="C50" i="21"/>
  <c r="C89" i="21"/>
  <c r="C57" i="8" s="1"/>
  <c r="C84" i="21"/>
  <c r="C85" i="21" s="1"/>
  <c r="D57" i="8"/>
  <c r="J65" i="21"/>
  <c r="D55" i="8" s="1"/>
  <c r="O88" i="15"/>
  <c r="D63" i="8" s="1"/>
  <c r="O89" i="15"/>
  <c r="L88" i="15"/>
  <c r="D62" i="8" s="1"/>
  <c r="E89" i="15"/>
  <c r="H88" i="15"/>
  <c r="D61" i="8" s="1"/>
  <c r="L89" i="15"/>
  <c r="E88" i="15"/>
  <c r="D60" i="8" s="1"/>
  <c r="H89" i="15"/>
  <c r="D52" i="8"/>
  <c r="U64" i="21"/>
  <c r="D51" i="8" s="1"/>
  <c r="N50" i="21"/>
  <c r="N52" i="21" s="1"/>
  <c r="N53" i="21" s="1"/>
  <c r="J34" i="21"/>
  <c r="D48" i="8" s="1"/>
  <c r="N51" i="21" a="1"/>
  <c r="N51" i="21" s="1"/>
  <c r="N24" i="21"/>
  <c r="N25" i="21" s="1"/>
  <c r="C49" i="8" s="1"/>
  <c r="J64" i="21"/>
  <c r="D50" i="8" s="1"/>
  <c r="U34" i="21"/>
  <c r="D49" i="8" s="1"/>
  <c r="O26" i="12"/>
  <c r="O25" i="12"/>
  <c r="C29" i="8" s="1"/>
  <c r="O90" i="15" l="1"/>
  <c r="E90" i="15"/>
  <c r="H90" i="15"/>
  <c r="L90" i="15"/>
  <c r="C52" i="21"/>
  <c r="C53" i="21" s="1"/>
  <c r="C54" i="21"/>
  <c r="C55" i="21" s="1"/>
  <c r="C50" i="8" s="1"/>
  <c r="C86" i="21"/>
  <c r="C87" i="21" s="1"/>
  <c r="C52" i="8" s="1"/>
  <c r="N54" i="21"/>
  <c r="N55" i="21" s="1"/>
  <c r="C51" i="8" s="1"/>
  <c r="B52" i="24"/>
  <c r="B48" i="24"/>
  <c r="B34" i="24"/>
  <c r="B30" i="24"/>
  <c r="F34" i="24"/>
  <c r="F30" i="24"/>
  <c r="F19" i="24"/>
  <c r="F15" i="24"/>
  <c r="J17" i="22"/>
  <c r="B32" i="22"/>
  <c r="B28" i="22"/>
  <c r="F18" i="22"/>
  <c r="J33" i="24" l="1"/>
  <c r="D51" i="24"/>
  <c r="C46" i="8"/>
  <c r="L37" i="24"/>
  <c r="R54" i="18"/>
  <c r="D55" i="24"/>
  <c r="J37" i="24"/>
  <c r="L33" i="24"/>
  <c r="D37" i="24"/>
  <c r="D33" i="24"/>
  <c r="H33" i="24"/>
  <c r="H37" i="24"/>
  <c r="J18" i="24"/>
  <c r="H22" i="24"/>
  <c r="L18" i="24"/>
  <c r="J22" i="24"/>
  <c r="N18" i="24"/>
  <c r="L22" i="24"/>
  <c r="N22" i="24"/>
  <c r="L17" i="22"/>
  <c r="J31" i="22"/>
  <c r="N17" i="22"/>
  <c r="F31" i="22"/>
  <c r="N31" i="22"/>
  <c r="J21" i="22"/>
  <c r="N21" i="22"/>
  <c r="F35" i="22"/>
  <c r="J35" i="22"/>
  <c r="L35" i="22"/>
  <c r="N35" i="22"/>
  <c r="D31" i="22"/>
  <c r="H31" i="22"/>
  <c r="L31" i="22"/>
  <c r="H35" i="22"/>
  <c r="L21" i="22"/>
  <c r="D35" i="22"/>
  <c r="B38" i="8" l="1"/>
  <c r="C18" i="21"/>
  <c r="D19" i="21" a="1"/>
  <c r="D19" i="21" s="1"/>
  <c r="E19" i="21" a="1"/>
  <c r="E19" i="21" s="1"/>
  <c r="F19" i="21" a="1"/>
  <c r="F19" i="21" s="1"/>
  <c r="G19" i="21" a="1"/>
  <c r="G19" i="21" s="1"/>
  <c r="G17" i="21"/>
  <c r="F17" i="21"/>
  <c r="E17" i="21"/>
  <c r="D17" i="21"/>
  <c r="C17" i="21"/>
  <c r="C21" i="21" l="1" a="1"/>
  <c r="C21" i="21" s="1"/>
  <c r="C20" i="21"/>
  <c r="C27" i="21"/>
  <c r="C53" i="8" s="1"/>
  <c r="H30" i="20"/>
  <c r="G17" i="13"/>
  <c r="S16" i="12"/>
  <c r="S17" i="12"/>
  <c r="S18" i="12"/>
  <c r="S19" i="12"/>
  <c r="S20" i="12"/>
  <c r="S21" i="12"/>
  <c r="S22" i="12"/>
  <c r="S23" i="12"/>
  <c r="R16" i="12"/>
  <c r="R17" i="12"/>
  <c r="R18" i="12"/>
  <c r="R19" i="12"/>
  <c r="R20" i="12"/>
  <c r="R21" i="12"/>
  <c r="R22" i="12"/>
  <c r="R23" i="12"/>
  <c r="R15" i="12"/>
  <c r="Q16" i="12"/>
  <c r="Q17" i="12"/>
  <c r="Q18" i="12"/>
  <c r="Q19" i="12"/>
  <c r="Q20" i="12"/>
  <c r="Q21" i="12"/>
  <c r="Q22" i="12"/>
  <c r="Q23" i="12"/>
  <c r="L15" i="19"/>
  <c r="M15" i="19" s="1"/>
  <c r="H16" i="19"/>
  <c r="I16" i="19" s="1"/>
  <c r="H17" i="19"/>
  <c r="I17" i="19" s="1"/>
  <c r="H18" i="19"/>
  <c r="I18" i="19" s="1"/>
  <c r="H19" i="19"/>
  <c r="I19" i="19" s="1"/>
  <c r="H15" i="19"/>
  <c r="I15" i="19" s="1"/>
  <c r="D15" i="19"/>
  <c r="E15" i="19" s="1"/>
  <c r="D16" i="19"/>
  <c r="E16" i="19" s="1"/>
  <c r="D17" i="19"/>
  <c r="E17" i="19" s="1"/>
  <c r="D18" i="19"/>
  <c r="E18" i="19" s="1"/>
  <c r="D19" i="19"/>
  <c r="E19" i="19" s="1"/>
  <c r="O30" i="19"/>
  <c r="M30" i="19"/>
  <c r="K30" i="19"/>
  <c r="I30" i="19"/>
  <c r="G30" i="19"/>
  <c r="C24" i="21" l="1"/>
  <c r="C25" i="21" s="1"/>
  <c r="C48" i="8" s="1"/>
  <c r="C22" i="21"/>
  <c r="C23" i="21" s="1"/>
  <c r="P26" i="12"/>
  <c r="I21" i="19"/>
  <c r="H22" i="19"/>
  <c r="H21" i="19"/>
  <c r="M21" i="19"/>
  <c r="L22" i="19"/>
  <c r="L21" i="19"/>
  <c r="E21" i="19"/>
  <c r="D22" i="19"/>
  <c r="D21" i="19"/>
  <c r="W26" i="12"/>
  <c r="W25" i="12"/>
  <c r="C37" i="8" s="1"/>
  <c r="Q26" i="12"/>
  <c r="Q25" i="12"/>
  <c r="C31" i="8" s="1"/>
  <c r="R26" i="12"/>
  <c r="R25" i="12"/>
  <c r="C32" i="8" s="1"/>
  <c r="S26" i="12"/>
  <c r="S25" i="12"/>
  <c r="C33" i="8" s="1"/>
  <c r="P25" i="12"/>
  <c r="C30" i="8" s="1"/>
  <c r="P30" i="19"/>
  <c r="E26" i="12" l="1"/>
  <c r="H17" i="13"/>
  <c r="D17" i="13"/>
  <c r="D20" i="13" s="1"/>
  <c r="D18" i="13"/>
  <c r="C18" i="13"/>
  <c r="C17" i="13"/>
  <c r="C20" i="13" s="1"/>
  <c r="K32" i="13" l="1"/>
  <c r="J32" i="13"/>
  <c r="I32" i="13"/>
  <c r="H32" i="13"/>
  <c r="G32" i="13"/>
  <c r="F32" i="13"/>
  <c r="N32" i="12" l="1"/>
  <c r="K32" i="12"/>
  <c r="J32" i="12"/>
  <c r="I32" i="12"/>
  <c r="H32" i="12"/>
  <c r="G32" i="12"/>
  <c r="D26" i="12"/>
  <c r="C26" i="12"/>
  <c r="C28" i="8"/>
  <c r="B39" i="8"/>
  <c r="H15" i="22" l="1"/>
  <c r="H16" i="22"/>
  <c r="H17" i="2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<sst xmlns="http://schemas.openxmlformats.org/spreadsheetml/2006/main" count="703" uniqueCount="272">
  <si>
    <t>STRUMENTO</t>
  </si>
  <si>
    <t xml:space="preserve">OPERATORE </t>
  </si>
  <si>
    <t>MATERIALE</t>
  </si>
  <si>
    <t>n°=</t>
  </si>
  <si>
    <t>Intervallo di misura e linearità</t>
  </si>
  <si>
    <t>Logo</t>
  </si>
  <si>
    <t>ANALITA</t>
  </si>
  <si>
    <t>MATRICE</t>
  </si>
  <si>
    <t>UNITÀ DI MISURA</t>
  </si>
  <si>
    <t>REPORT DI VALIDAZIONE METODO</t>
  </si>
  <si>
    <t>PARAMETRO</t>
  </si>
  <si>
    <t>PRINCIPIO METODO</t>
  </si>
  <si>
    <t>RISULTATO</t>
  </si>
  <si>
    <t>COMMENTI</t>
  </si>
  <si>
    <t>Data</t>
  </si>
  <si>
    <t>Firma</t>
  </si>
  <si>
    <t>Approvazione validazione metodo</t>
  </si>
  <si>
    <t>DATA</t>
  </si>
  <si>
    <t>CAL1</t>
  </si>
  <si>
    <t>CAL2</t>
  </si>
  <si>
    <t>CAL3</t>
  </si>
  <si>
    <t>CAL4</t>
  </si>
  <si>
    <t>CAL5</t>
  </si>
  <si>
    <t>CAL6</t>
  </si>
  <si>
    <t>MEDIA</t>
  </si>
  <si>
    <t>% INACCURATEZZA CALIBRATORI</t>
  </si>
  <si>
    <t>Carry-over</t>
  </si>
  <si>
    <t>AREA IS</t>
  </si>
  <si>
    <t>LLOQ</t>
  </si>
  <si>
    <t>LOD</t>
  </si>
  <si>
    <t>Precisione ed esattezza</t>
  </si>
  <si>
    <t>BIAS %</t>
  </si>
  <si>
    <t xml:space="preserve">Analita </t>
  </si>
  <si>
    <t>Livello 1</t>
  </si>
  <si>
    <t xml:space="preserve">Livello 2 </t>
  </si>
  <si>
    <t>Livello 3</t>
  </si>
  <si>
    <t>Livello 4</t>
  </si>
  <si>
    <t>INACCURATEZZA CAL</t>
  </si>
  <si>
    <t>&lt;15%</t>
  </si>
  <si>
    <r>
      <rPr>
        <sz val="11"/>
        <color theme="1"/>
        <rFont val="Aptos Narrow"/>
        <family val="2"/>
      </rPr>
      <t>±</t>
    </r>
    <r>
      <rPr>
        <sz val="11"/>
        <color theme="1"/>
        <rFont val="Aptos Narrow"/>
        <family val="2"/>
        <scheme val="minor"/>
      </rPr>
      <t>20%</t>
    </r>
  </si>
  <si>
    <t>±15%</t>
  </si>
  <si>
    <t xml:space="preserve"> </t>
  </si>
  <si>
    <t>RECUPERO ASSOLUTO</t>
  </si>
  <si>
    <t>RECUPERO ESTRAZIONE</t>
  </si>
  <si>
    <t>CARRY-OVER ANALITA</t>
  </si>
  <si>
    <t>CARRY-OVER IS</t>
  </si>
  <si>
    <t>Estrazione</t>
  </si>
  <si>
    <t>Assoluto</t>
  </si>
  <si>
    <t>SPIKE pre-ESTRAZIONE</t>
  </si>
  <si>
    <t>SPIKE post-ESTRAZIONE</t>
  </si>
  <si>
    <t>RSE</t>
  </si>
  <si>
    <t>STANDARD INTERNO</t>
  </si>
  <si>
    <t>AREA SPIKE</t>
  </si>
  <si>
    <t>DS</t>
  </si>
  <si>
    <t>Integrità della diluzione</t>
  </si>
  <si>
    <t xml:space="preserve">FATTORE DILUZIONE </t>
  </si>
  <si>
    <t>CORRETTO FATT. DILUIZ.</t>
  </si>
  <si>
    <t>RISULTATO REPLICATI</t>
  </si>
  <si>
    <t xml:space="preserve">Integrità diluzione </t>
  </si>
  <si>
    <r>
      <rPr>
        <sz val="11"/>
        <color theme="1"/>
        <rFont val="Aptos Narrow"/>
        <family val="2"/>
      </rPr>
      <t>±</t>
    </r>
    <r>
      <rPr>
        <sz val="11"/>
        <color theme="1"/>
        <rFont val="Aptos Narrow"/>
        <family val="2"/>
        <scheme val="minor"/>
      </rPr>
      <t>15%</t>
    </r>
  </si>
  <si>
    <t>CV</t>
  </si>
  <si>
    <t xml:space="preserve"> BIAS %</t>
  </si>
  <si>
    <t>Effetto matrice</t>
  </si>
  <si>
    <t>Presente/Assente</t>
  </si>
  <si>
    <t>SOLVENTE</t>
  </si>
  <si>
    <t>nEM%</t>
  </si>
  <si>
    <r>
      <rPr>
        <sz val="11"/>
        <color theme="1"/>
        <rFont val="Aptos Narrow"/>
        <family val="2"/>
      </rPr>
      <t>±</t>
    </r>
    <r>
      <rPr>
        <i/>
        <sz val="11"/>
        <color theme="1"/>
        <rFont val="Aptos Narrow"/>
        <family val="2"/>
        <scheme val="minor"/>
      </rPr>
      <t>15%</t>
    </r>
  </si>
  <si>
    <r>
      <rPr>
        <sz val="11"/>
        <color theme="1"/>
        <rFont val="Aptos Narrow"/>
        <family val="2"/>
      </rPr>
      <t>±</t>
    </r>
    <r>
      <rPr>
        <i/>
        <sz val="11"/>
        <color theme="1"/>
        <rFont val="Aptos Narrow"/>
        <family val="2"/>
      </rPr>
      <t>15%</t>
    </r>
  </si>
  <si>
    <t>AREA ANALITA</t>
  </si>
  <si>
    <t>Effetto matrice normalizzato</t>
  </si>
  <si>
    <t>Cal 1</t>
  </si>
  <si>
    <t>Cal 2</t>
  </si>
  <si>
    <t>Cal 3</t>
  </si>
  <si>
    <t>Cal 4</t>
  </si>
  <si>
    <t>Cal 5</t>
  </si>
  <si>
    <t>Cal 6</t>
  </si>
  <si>
    <t>RISPOSTA RT ANALITA</t>
  </si>
  <si>
    <t>RISPOSTA RT IS</t>
  </si>
  <si>
    <t>CROSS-TALK</t>
  </si>
  <si>
    <t>SELETTIVITÀ</t>
  </si>
  <si>
    <t>SPECIFICITÀ</t>
  </si>
  <si>
    <t>MATRICE BIANCA</t>
  </si>
  <si>
    <t>AREA RT IS</t>
  </si>
  <si>
    <t>MATRICE + IS</t>
  </si>
  <si>
    <t>MATRICE IPERLIPEMICA</t>
  </si>
  <si>
    <t>MATRICE EMOLIZZATA</t>
  </si>
  <si>
    <t>MATRICE ITTERICA</t>
  </si>
  <si>
    <t>MATRICE + ANALITA</t>
  </si>
  <si>
    <t>AREA RT ANALITA</t>
  </si>
  <si>
    <t xml:space="preserve">Specificità </t>
  </si>
  <si>
    <t xml:space="preserve">Selettività </t>
  </si>
  <si>
    <t>Cross-talk</t>
  </si>
  <si>
    <t>Presente/assente</t>
  </si>
  <si>
    <t>Assenza/presenza di intereferenza i campioni ….</t>
  </si>
  <si>
    <t xml:space="preserve">Carry-over </t>
  </si>
  <si>
    <t>Esattezza                   (Bias%)</t>
  </si>
  <si>
    <t>Non conforme/ Conforme per diluzioni pari a …</t>
  </si>
  <si>
    <t>Limite di rilevabilità e limite inferiore di quantificazione</t>
  </si>
  <si>
    <t xml:space="preserve">20% AREA </t>
  </si>
  <si>
    <t>5% AREA</t>
  </si>
  <si>
    <t xml:space="preserve">ESATTEZZA </t>
  </si>
  <si>
    <t>CV Livello 1 (LLOQ)</t>
  </si>
  <si>
    <t>Area &lt;20% Area Analita del LLOQ</t>
  </si>
  <si>
    <t>Area &lt;5% Area IS del LLOQ</t>
  </si>
  <si>
    <t>Area &lt;20% dell'area nel LLOQ</t>
  </si>
  <si>
    <t>Area&lt;5% area IS del LLOQ</t>
  </si>
  <si>
    <t>Bias% Livello 1 (LLOQ)</t>
  </si>
  <si>
    <t>IS</t>
  </si>
  <si>
    <t>20% AREA</t>
  </si>
  <si>
    <t xml:space="preserve">5% AREA </t>
  </si>
  <si>
    <t>Incertezza di misura</t>
  </si>
  <si>
    <t>LIVELLO 1</t>
  </si>
  <si>
    <t>LIVELLO 2</t>
  </si>
  <si>
    <t>LIVELLO 3</t>
  </si>
  <si>
    <r>
      <t>£</t>
    </r>
    <r>
      <rPr>
        <sz val="10"/>
        <color theme="1"/>
        <rFont val="Verdana"/>
        <family val="2"/>
      </rPr>
      <t xml:space="preserve"> </t>
    </r>
    <r>
      <rPr>
        <sz val="12"/>
        <color theme="1"/>
        <rFont val="Aptos Narrow"/>
        <family val="2"/>
        <scheme val="minor"/>
      </rPr>
      <t>metodi CE-IVD ma modificati rispetto alla procedura validata dal produttore</t>
    </r>
  </si>
  <si>
    <r>
      <t>£</t>
    </r>
    <r>
      <rPr>
        <sz val="10"/>
        <color theme="1"/>
        <rFont val="Verdana"/>
        <family val="2"/>
      </rPr>
      <t xml:space="preserve"> </t>
    </r>
    <r>
      <rPr>
        <sz val="12"/>
        <color theme="1"/>
        <rFont val="Aptos Narrow"/>
        <family val="2"/>
        <scheme val="minor"/>
      </rPr>
      <t>metodi CE-IVD ma utilizzati al di fuori dell’uso previsto</t>
    </r>
  </si>
  <si>
    <r>
      <t>£</t>
    </r>
    <r>
      <rPr>
        <sz val="10"/>
        <color theme="1"/>
        <rFont val="Verdana"/>
        <family val="2"/>
      </rPr>
      <t xml:space="preserve"> </t>
    </r>
    <r>
      <rPr>
        <sz val="12"/>
        <color theme="1"/>
        <rFont val="Aptos Narrow"/>
        <family val="2"/>
        <scheme val="minor"/>
      </rPr>
      <t>metodi sviluppati interamente (</t>
    </r>
    <r>
      <rPr>
        <i/>
        <sz val="12"/>
        <color theme="1"/>
        <rFont val="Aptos Narrow"/>
        <family val="2"/>
        <scheme val="minor"/>
      </rPr>
      <t>home-made</t>
    </r>
    <r>
      <rPr>
        <sz val="12"/>
        <color theme="1"/>
        <rFont val="Aptos Narrow"/>
        <family val="2"/>
        <scheme val="minor"/>
      </rPr>
      <t>)</t>
    </r>
  </si>
  <si>
    <r>
      <t>£</t>
    </r>
    <r>
      <rPr>
        <sz val="10"/>
        <color theme="1"/>
        <rFont val="Verdana"/>
        <family val="2"/>
      </rPr>
      <t xml:space="preserve"> </t>
    </r>
    <r>
      <rPr>
        <sz val="12"/>
        <color theme="1"/>
        <rFont val="Aptos Narrow"/>
        <family val="2"/>
        <scheme val="minor"/>
      </rPr>
      <t>metodi rilasciati solo per uso di ricerca (</t>
    </r>
    <r>
      <rPr>
        <i/>
        <sz val="12"/>
        <color theme="1"/>
        <rFont val="Aptos Narrow"/>
        <family val="2"/>
        <scheme val="minor"/>
      </rPr>
      <t>Research Use Only, RUO</t>
    </r>
    <r>
      <rPr>
        <sz val="12"/>
        <color theme="1"/>
        <rFont val="Aptos Narrow"/>
        <family val="2"/>
        <scheme val="minor"/>
      </rPr>
      <t>)</t>
    </r>
  </si>
  <si>
    <t>Tipologia procedura analitica:</t>
  </si>
  <si>
    <t>Intervallo di misura</t>
  </si>
  <si>
    <t>Range</t>
  </si>
  <si>
    <t>Equazione</t>
  </si>
  <si>
    <r>
      <t>R</t>
    </r>
    <r>
      <rPr>
        <i/>
        <vertAlign val="superscript"/>
        <sz val="12"/>
        <color theme="1"/>
        <rFont val="Aptos Narrow"/>
        <family val="2"/>
        <scheme val="minor"/>
      </rPr>
      <t>2</t>
    </r>
  </si>
  <si>
    <t>PENDENZA (m)</t>
  </si>
  <si>
    <t>INTERCETTA (q)</t>
  </si>
  <si>
    <t>EQUAZIONE RETTA</t>
  </si>
  <si>
    <t>Direttore del laboratorio                                                   Dott./Dott.ssa</t>
  </si>
  <si>
    <t xml:space="preserve">Responsabile procedura di  validazione                             Dott./Dott.ssa </t>
  </si>
  <si>
    <t>Funzione/ Nome e Cognome</t>
  </si>
  <si>
    <t xml:space="preserve">INCERTEZZA ESPANSA (U) </t>
  </si>
  <si>
    <r>
      <t>Σ (repl-media)</t>
    </r>
    <r>
      <rPr>
        <i/>
        <vertAlign val="superscript"/>
        <sz val="11"/>
        <color theme="1"/>
        <rFont val="Aptos Narrow"/>
        <family val="2"/>
      </rPr>
      <t>2</t>
    </r>
  </si>
  <si>
    <t>MATERIALE DI RIFERIMENTO</t>
  </si>
  <si>
    <t>LABORATORIO</t>
  </si>
  <si>
    <t>T°</t>
  </si>
  <si>
    <t>T0</t>
  </si>
  <si>
    <t>Stabilità reagenti e soluzioni</t>
  </si>
  <si>
    <t>1°</t>
  </si>
  <si>
    <t>2°</t>
  </si>
  <si>
    <t>3°</t>
  </si>
  <si>
    <t>TEMPO</t>
  </si>
  <si>
    <r>
      <t xml:space="preserve">CICLI CONGELAMENTO/SCONGELAMENTO </t>
    </r>
    <r>
      <rPr>
        <i/>
        <sz val="11"/>
        <color theme="1"/>
        <rFont val="Aptos Narrow"/>
        <family val="2"/>
        <scheme val="minor"/>
      </rPr>
      <t>[indicare temperatura di conservazione campione]</t>
    </r>
  </si>
  <si>
    <t>Stabilità reagenti</t>
  </si>
  <si>
    <t>CONCENTRAZIONE</t>
  </si>
  <si>
    <t>REAGENTE/SOLUZIONE</t>
  </si>
  <si>
    <t>LIMITI di ACCETTABILITÀ</t>
  </si>
  <si>
    <t>Stabilità campioni</t>
  </si>
  <si>
    <t xml:space="preserve">PROVETTA </t>
  </si>
  <si>
    <t xml:space="preserve">CONSERVAZIONE </t>
  </si>
  <si>
    <t>CAMPIONE PRIMARIO</t>
  </si>
  <si>
    <t>CONSERVAZIONE PRELIEVO</t>
  </si>
  <si>
    <t>CONSERVAZIONE MATRICE</t>
  </si>
  <si>
    <r>
      <t xml:space="preserve">CICLI CONGELAMENTO/SCONGELAMENTO MATRICE </t>
    </r>
    <r>
      <rPr>
        <i/>
        <sz val="11"/>
        <color theme="1"/>
        <rFont val="Aptos Narrow"/>
        <family val="2"/>
        <scheme val="minor"/>
      </rPr>
      <t>[indicare temperatura]</t>
    </r>
  </si>
  <si>
    <t>CONSERVAZIONE DOPO PROCESSAMENTO</t>
  </si>
  <si>
    <r>
      <rPr>
        <b/>
        <sz val="11"/>
        <color theme="1"/>
        <rFont val="Aptos Narrow"/>
        <family val="2"/>
        <charset val="1"/>
      </rPr>
      <t>Δ</t>
    </r>
    <r>
      <rPr>
        <b/>
        <sz val="11"/>
        <color theme="1"/>
        <rFont val="Aptos Narrow"/>
        <family val="2"/>
      </rPr>
      <t xml:space="preserve"> </t>
    </r>
    <r>
      <rPr>
        <b/>
        <sz val="11"/>
        <color theme="1"/>
        <rFont val="Aptos Narrow"/>
        <family val="2"/>
        <scheme val="minor"/>
      </rPr>
      <t>EM%</t>
    </r>
  </si>
  <si>
    <r>
      <t xml:space="preserve"> </t>
    </r>
    <r>
      <rPr>
        <b/>
        <sz val="11"/>
        <color theme="1"/>
        <rFont val="Aptos Narrow"/>
        <family val="2"/>
        <charset val="1"/>
      </rPr>
      <t xml:space="preserve">Δ </t>
    </r>
    <r>
      <rPr>
        <b/>
        <sz val="11"/>
        <color theme="1"/>
        <rFont val="Aptos Narrow"/>
        <family val="2"/>
        <scheme val="minor"/>
      </rPr>
      <t>nEM%</t>
    </r>
  </si>
  <si>
    <t>&lt;10%</t>
  </si>
  <si>
    <t>MEDIA*</t>
  </si>
  <si>
    <t>CV*</t>
  </si>
  <si>
    <t>INACCURATEZZA LLOQ</t>
  </si>
  <si>
    <r>
      <rPr>
        <sz val="11"/>
        <color theme="1"/>
        <rFont val="Aptos Narrow"/>
        <family val="2"/>
      </rPr>
      <t>±20</t>
    </r>
    <r>
      <rPr>
        <sz val="11"/>
        <color theme="1"/>
        <rFont val="Aptos Narrow"/>
        <family val="2"/>
        <scheme val="minor"/>
      </rPr>
      <t>%</t>
    </r>
  </si>
  <si>
    <t>Bias % Livello 2 ,3,  4 e 5</t>
  </si>
  <si>
    <t xml:space="preserve">MEDIA </t>
  </si>
  <si>
    <t>REPLICATI</t>
  </si>
  <si>
    <t xml:space="preserve">BIAS % </t>
  </si>
  <si>
    <t>[LIVELLO 1] LLOQ</t>
  </si>
  <si>
    <t>[LIVELLO 2]  3xLLOQ</t>
  </si>
  <si>
    <t>[LIVELLO 3] LLOQ-ULOQ</t>
  </si>
  <si>
    <t>[LIVELLO 4] 80% ULOQ</t>
  </si>
  <si>
    <t>[LIVELLO 5] ULOQ</t>
  </si>
  <si>
    <t>Livello 2</t>
  </si>
  <si>
    <t>Livello 5</t>
  </si>
  <si>
    <t>PRECISIONE</t>
  </si>
  <si>
    <t>CV Livello 2 ,3,  4 e 5</t>
  </si>
  <si>
    <t>Precisione (CV)</t>
  </si>
  <si>
    <t>Matrice 1</t>
  </si>
  <si>
    <t>Matrice 2</t>
  </si>
  <si>
    <t>Matrice 3</t>
  </si>
  <si>
    <t>Matrice 4</t>
  </si>
  <si>
    <t>Matrice 5</t>
  </si>
  <si>
    <t>Matrice 6</t>
  </si>
  <si>
    <t>AREA STANDARD PURO</t>
  </si>
  <si>
    <t xml:space="preserve">Unità di misura: </t>
  </si>
  <si>
    <t>[LIVELLO 1]</t>
  </si>
  <si>
    <t>[LIVELLO 2]</t>
  </si>
  <si>
    <t>[LIVELLO 3]</t>
  </si>
  <si>
    <t>LUCE</t>
  </si>
  <si>
    <t>[BIANCO]</t>
  </si>
  <si>
    <t>PREPARATA AL MOMENTO</t>
  </si>
  <si>
    <t>Matrice           " alterata" 1</t>
  </si>
  <si>
    <t>Matrice           " alterata" 2</t>
  </si>
  <si>
    <t>PENDENZA RETTA in MATRICE "ALTERATA"</t>
  </si>
  <si>
    <t>PENDENZA RETTA in MATRICE</t>
  </si>
  <si>
    <t>PENDENZA RETTA in SOLVENTE</t>
  </si>
  <si>
    <t>[ NON DILUITO]</t>
  </si>
  <si>
    <t>[LOW]</t>
  </si>
  <si>
    <t>[HIGH]</t>
  </si>
  <si>
    <t>Curva</t>
  </si>
  <si>
    <t>Protocollo</t>
  </si>
  <si>
    <t>5x5</t>
  </si>
  <si>
    <t>2x20</t>
  </si>
  <si>
    <t>Matrice</t>
  </si>
  <si>
    <t xml:space="preserve">Congelamento </t>
  </si>
  <si>
    <t>Prelievo</t>
  </si>
  <si>
    <t xml:space="preserve">Processato </t>
  </si>
  <si>
    <t>La soluzione XXX è stabile per XXX giorni se conservato a XXX °C</t>
  </si>
  <si>
    <t>Stabile per XXX giorni se consevato a XXX °C</t>
  </si>
  <si>
    <t>Struttura</t>
  </si>
  <si>
    <t>Istituto/Dipartimento</t>
  </si>
  <si>
    <t xml:space="preserve">Responsabile del Laboratorio: </t>
  </si>
  <si>
    <t>Liv 1 Analita</t>
  </si>
  <si>
    <t>Liv 1 IS</t>
  </si>
  <si>
    <t>Liv 2 Analita</t>
  </si>
  <si>
    <t>Liv  2 IS</t>
  </si>
  <si>
    <t>4-8°C</t>
  </si>
  <si>
    <t>&lt;20°C</t>
  </si>
  <si>
    <t>Buio/Luce non diretta/diretta</t>
  </si>
  <si>
    <t>CAL7</t>
  </si>
  <si>
    <t>CAL8</t>
  </si>
  <si>
    <t>Concentrazione NOMINALE del calibratore</t>
  </si>
  <si>
    <t>Concentrazione RETRACALCOLATA del calibratore</t>
  </si>
  <si>
    <t>Cal 7</t>
  </si>
  <si>
    <t>Cal 8</t>
  </si>
  <si>
    <t xml:space="preserve">Selettività, Cross-talk e Specificità </t>
  </si>
  <si>
    <t xml:space="preserve">DEVIAZIONE % </t>
  </si>
  <si>
    <t>COMPARAZIONE COEFFICIENTI ANGOLARI **</t>
  </si>
  <si>
    <r>
      <t>R</t>
    </r>
    <r>
      <rPr>
        <b/>
        <vertAlign val="superscript"/>
        <sz val="11"/>
        <color theme="1"/>
        <rFont val="Aptos Narrow"/>
        <family val="2"/>
        <scheme val="minor"/>
      </rPr>
      <t xml:space="preserve">2 </t>
    </r>
  </si>
  <si>
    <t>[LOW QC]</t>
  </si>
  <si>
    <t>[HIGH QC]</t>
  </si>
  <si>
    <t>PERIODO</t>
  </si>
  <si>
    <r>
      <t>INCERTEZZA ESPANSA (U</t>
    </r>
    <r>
      <rPr>
        <b/>
        <vertAlign val="subscript"/>
        <sz val="11"/>
        <color theme="1"/>
        <rFont val="Aptos Narrow"/>
        <family val="2"/>
        <scheme val="minor"/>
      </rPr>
      <t>Ref</t>
    </r>
    <r>
      <rPr>
        <b/>
        <sz val="11"/>
        <color theme="1"/>
        <rFont val="Aptos Narrow"/>
        <family val="2"/>
        <scheme val="minor"/>
      </rPr>
      <t>)</t>
    </r>
  </si>
  <si>
    <r>
      <t xml:space="preserve">   INCERTEZZA BIAS (u</t>
    </r>
    <r>
      <rPr>
        <b/>
        <vertAlign val="subscript"/>
        <sz val="11"/>
        <color theme="1"/>
        <rFont val="Aptos Narrow"/>
        <family val="2"/>
        <scheme val="minor"/>
      </rPr>
      <t>bias</t>
    </r>
    <r>
      <rPr>
        <b/>
        <sz val="11"/>
        <color theme="1"/>
        <rFont val="Aptos Narrow"/>
        <family val="2"/>
        <scheme val="minor"/>
      </rPr>
      <t>)</t>
    </r>
  </si>
  <si>
    <t xml:space="preserve"> Δ nEM%</t>
  </si>
  <si>
    <t>BIAS</t>
  </si>
  <si>
    <r>
      <t>INCERTEZZA COMPOSTA  (</t>
    </r>
    <r>
      <rPr>
        <b/>
        <i/>
        <sz val="11"/>
        <color theme="1"/>
        <rFont val="Aptos Narrow"/>
        <family val="2"/>
        <scheme val="minor"/>
      </rPr>
      <t>u</t>
    </r>
    <r>
      <rPr>
        <b/>
        <i/>
        <vertAlign val="subscript"/>
        <sz val="11"/>
        <color theme="1"/>
        <rFont val="Aptos Narrow"/>
        <family val="2"/>
        <scheme val="minor"/>
      </rPr>
      <t>c</t>
    </r>
    <r>
      <rPr>
        <b/>
        <sz val="11"/>
        <color theme="1"/>
        <rFont val="Aptos Narrow"/>
        <family val="2"/>
        <scheme val="minor"/>
      </rPr>
      <t>)</t>
    </r>
  </si>
  <si>
    <r>
      <t>IMPRECISIONE (</t>
    </r>
    <r>
      <rPr>
        <b/>
        <i/>
        <sz val="11"/>
        <color theme="1"/>
        <rFont val="Aptos Narrow"/>
        <family val="2"/>
        <scheme val="minor"/>
      </rPr>
      <t>u</t>
    </r>
    <r>
      <rPr>
        <b/>
        <vertAlign val="subscript"/>
        <sz val="11"/>
        <color theme="1"/>
        <rFont val="Aptos Narrow"/>
        <family val="2"/>
        <scheme val="minor"/>
      </rPr>
      <t>Rw</t>
    </r>
    <r>
      <rPr>
        <b/>
        <sz val="11"/>
        <color theme="1"/>
        <rFont val="Aptos Narrow"/>
        <family val="2"/>
        <scheme val="minor"/>
      </rPr>
      <t>)</t>
    </r>
  </si>
  <si>
    <t>Incertezza di misura espansa (U%)</t>
  </si>
  <si>
    <t>%</t>
  </si>
  <si>
    <t>xx</t>
  </si>
  <si>
    <t>RECUPERO ASSOLUTO %</t>
  </si>
  <si>
    <t>RECUPERO ESTRAZIONE %</t>
  </si>
  <si>
    <t xml:space="preserve">Foglio di calcolo per la validazione e verifica di un metodo analitico quantitativo </t>
  </si>
  <si>
    <t xml:space="preserve"> mediante HPLC-MS  in medicina di laboratorio</t>
  </si>
  <si>
    <t>mediante HPLC-MS  in medicina di laboratorio</t>
  </si>
  <si>
    <t>PROTOCOLLO 5x5</t>
  </si>
  <si>
    <t>PROTOCOLLO 2x20</t>
  </si>
  <si>
    <t>Stabile per XXX cicili di congelamento/scongelamento a XXX°C</t>
  </si>
  <si>
    <t xml:space="preserve">Inaccuratezza calibratori (Bias%) </t>
  </si>
  <si>
    <t>Assenza/presenza di interferenza nei campioni iperlipemici, emolizzati e itterici</t>
  </si>
  <si>
    <r>
      <t xml:space="preserve">Var </t>
    </r>
    <r>
      <rPr>
        <vertAlign val="subscript"/>
        <sz val="11"/>
        <color theme="1"/>
        <rFont val="Aptos Narrow"/>
        <family val="2"/>
        <scheme val="minor"/>
      </rPr>
      <t xml:space="preserve">between-run </t>
    </r>
    <r>
      <rPr>
        <sz val="11"/>
        <color theme="1"/>
        <rFont val="Aptos Narrow"/>
        <family val="2"/>
        <scheme val="minor"/>
      </rPr>
      <t xml:space="preserve"> (S</t>
    </r>
    <r>
      <rPr>
        <vertAlign val="subscript"/>
        <sz val="11"/>
        <color theme="1"/>
        <rFont val="Aptos Narrow"/>
        <family val="2"/>
        <scheme val="minor"/>
      </rPr>
      <t>b</t>
    </r>
    <r>
      <rPr>
        <vertAlign val="superscript"/>
        <sz val="11"/>
        <color theme="1"/>
        <rFont val="Aptos Narrow"/>
        <family val="2"/>
        <scheme val="minor"/>
      </rPr>
      <t>2</t>
    </r>
    <r>
      <rPr>
        <sz val="11"/>
        <color theme="1"/>
        <rFont val="Aptos Narrow"/>
        <family val="2"/>
        <scheme val="minor"/>
      </rPr>
      <t>)</t>
    </r>
  </si>
  <si>
    <r>
      <t xml:space="preserve">DS </t>
    </r>
    <r>
      <rPr>
        <vertAlign val="subscript"/>
        <sz val="11"/>
        <color theme="1"/>
        <rFont val="Aptos Narrow"/>
        <family val="2"/>
        <scheme val="minor"/>
      </rPr>
      <t>within-run</t>
    </r>
    <r>
      <rPr>
        <sz val="11"/>
        <color theme="1"/>
        <rFont val="Aptos Narrow"/>
        <family val="2"/>
        <scheme val="minor"/>
      </rPr>
      <t xml:space="preserve"> (S</t>
    </r>
    <r>
      <rPr>
        <vertAlign val="subscript"/>
        <sz val="11"/>
        <color theme="1"/>
        <rFont val="Aptos Narrow"/>
        <family val="2"/>
        <scheme val="minor"/>
      </rPr>
      <t>r</t>
    </r>
    <r>
      <rPr>
        <sz val="11"/>
        <color theme="1"/>
        <rFont val="Aptos Narrow"/>
        <family val="2"/>
        <scheme val="minor"/>
      </rPr>
      <t>)</t>
    </r>
  </si>
  <si>
    <r>
      <t xml:space="preserve">DS </t>
    </r>
    <r>
      <rPr>
        <vertAlign val="subscript"/>
        <sz val="11"/>
        <color theme="1"/>
        <rFont val="Aptos Narrow"/>
        <family val="2"/>
        <scheme val="minor"/>
      </rPr>
      <t xml:space="preserve">Total </t>
    </r>
    <r>
      <rPr>
        <sz val="11"/>
        <color theme="1"/>
        <rFont val="Aptos Narrow"/>
        <family val="2"/>
        <scheme val="minor"/>
      </rPr>
      <t>(S</t>
    </r>
    <r>
      <rPr>
        <vertAlign val="subscript"/>
        <sz val="11"/>
        <color theme="1"/>
        <rFont val="Aptos Narrow"/>
        <family val="2"/>
        <scheme val="minor"/>
      </rPr>
      <t>l</t>
    </r>
    <r>
      <rPr>
        <sz val="11"/>
        <color theme="1"/>
        <rFont val="Aptos Narrow"/>
        <family val="2"/>
        <scheme val="minor"/>
      </rPr>
      <t>)</t>
    </r>
  </si>
  <si>
    <r>
      <t xml:space="preserve">MEDIA </t>
    </r>
    <r>
      <rPr>
        <vertAlign val="subscript"/>
        <sz val="11"/>
        <color theme="1"/>
        <rFont val="Aptos Narrow"/>
        <family val="2"/>
        <scheme val="minor"/>
      </rPr>
      <t>Total</t>
    </r>
  </si>
  <si>
    <r>
      <t xml:space="preserve">MEDIA </t>
    </r>
    <r>
      <rPr>
        <vertAlign val="subscript"/>
        <sz val="11"/>
        <color theme="1"/>
        <rFont val="Aptos Narrow"/>
        <family val="2"/>
        <scheme val="minor"/>
      </rPr>
      <t>within-run</t>
    </r>
  </si>
  <si>
    <r>
      <t xml:space="preserve">Var </t>
    </r>
    <r>
      <rPr>
        <vertAlign val="subscript"/>
        <sz val="11"/>
        <color theme="1"/>
        <rFont val="Aptos Narrow"/>
        <family val="2"/>
        <scheme val="minor"/>
      </rPr>
      <t>within-run</t>
    </r>
  </si>
  <si>
    <r>
      <t>CV</t>
    </r>
    <r>
      <rPr>
        <b/>
        <vertAlign val="subscript"/>
        <sz val="11"/>
        <color theme="1"/>
        <rFont val="Aptos Narrow"/>
        <family val="2"/>
        <scheme val="minor"/>
      </rPr>
      <t>within-run</t>
    </r>
  </si>
  <si>
    <r>
      <t>CV</t>
    </r>
    <r>
      <rPr>
        <b/>
        <vertAlign val="subscript"/>
        <sz val="11"/>
        <color theme="1"/>
        <rFont val="Aptos Narrow"/>
        <family val="2"/>
        <scheme val="minor"/>
      </rPr>
      <t>Total</t>
    </r>
  </si>
  <si>
    <r>
      <t xml:space="preserve">INCERTEZZA (u </t>
    </r>
    <r>
      <rPr>
        <b/>
        <vertAlign val="subscript"/>
        <sz val="11"/>
        <color theme="1"/>
        <rFont val="Aptos Narrow"/>
        <family val="2"/>
        <scheme val="minor"/>
      </rPr>
      <t>cRef</t>
    </r>
    <r>
      <rPr>
        <b/>
        <sz val="11"/>
        <color theme="1"/>
        <rFont val="Aptos Narrow"/>
        <family val="2"/>
        <scheme val="minor"/>
      </rPr>
      <t xml:space="preserve">) </t>
    </r>
  </si>
  <si>
    <t xml:space="preserve">INCERTEZZA ESPANSA RELATIVA (U%) </t>
  </si>
  <si>
    <t>Foglio di calcolo_Intervallo di misura e linearità - Versione 1.0_2026</t>
  </si>
  <si>
    <t>Foglio di calcolo_LOD LLOQ - Versione 1.0_2026</t>
  </si>
  <si>
    <t>Foglio di calcolo_Selettività Cross-talk e Specificità- Versione 1.0_2026</t>
  </si>
  <si>
    <t>Foglio di calcolo_Effetto matrice- Versione 1.0_2026</t>
  </si>
  <si>
    <t>Foglio di calcolo_Precisione Esattezza - Versione 1.0_2026</t>
  </si>
  <si>
    <t>Foglio di calcolo_Recupero assoluto, relativo ed estrazione - Versione 1.0_2026</t>
  </si>
  <si>
    <t>Foglio di calcolo_Carry-over - Versione 1.0_2026</t>
  </si>
  <si>
    <t>Foglio di calcolo_Integrità della diluzione - Versione 1.0_2026</t>
  </si>
  <si>
    <t>Foglio di calcolo_Stabilità reagenti e soluzioni - Versione 1.0_2026</t>
  </si>
  <si>
    <t>Foglio di calcolo_Stabilità campioni - Versione 1.0_2026</t>
  </si>
  <si>
    <t>Foglio di calcolo_Incertezza di misura - Versione 1.0_2026</t>
  </si>
  <si>
    <t>Report validazione metodo- Versione 1.0_2026</t>
  </si>
  <si>
    <t>Recupero assoluto e estrazione</t>
  </si>
  <si>
    <t>Recupero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</si>
</sst>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3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i/>
      <sz val="11"/>
      <color rgb="FF000000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20"/>
      <color theme="0" tint="-0.249977111117893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theme="1"/>
      <name val="Aptos Narrow"/>
      <family val="2"/>
    </font>
    <font>
      <i/>
      <sz val="11"/>
      <color theme="1"/>
      <name val="Aptos Narrow"/>
      <family val="2"/>
    </font>
    <font>
      <sz val="8"/>
      <name val="Aptos Narrow"/>
      <family val="2"/>
      <scheme val="minor"/>
    </font>
    <font>
      <strike/>
      <sz val="11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0"/>
      <color theme="1"/>
      <name val="Wingdings 2"/>
      <family val="1"/>
      <charset val="2"/>
    </font>
    <font>
      <sz val="10"/>
      <color theme="1"/>
      <name val="Verdana"/>
      <family val="2"/>
    </font>
    <font>
      <i/>
      <vertAlign val="superscript"/>
      <sz val="11"/>
      <color theme="1"/>
      <name val="Aptos Narrow"/>
      <family val="2"/>
    </font>
    <font>
      <b/>
      <vertAlign val="subscript"/>
      <sz val="11"/>
      <color theme="1"/>
      <name val="Aptos Narrow"/>
      <family val="2"/>
      <scheme val="minor"/>
    </font>
    <font>
      <b/>
      <i/>
      <vertAlign val="subscript"/>
      <sz val="11"/>
      <color theme="1"/>
      <name val="Aptos Narrow"/>
      <family val="2"/>
      <scheme val="minor"/>
    </font>
    <font>
      <b/>
      <vertAlign val="superscript"/>
      <sz val="11"/>
      <color theme="1"/>
      <name val="Aptos Narrow"/>
      <family val="2"/>
      <scheme val="minor"/>
    </font>
    <font>
      <i/>
      <vertAlign val="superscript"/>
      <sz val="12"/>
      <color theme="1"/>
      <name val="Aptos Narrow"/>
      <family val="2"/>
      <scheme val="minor"/>
    </font>
    <font>
      <b/>
      <sz val="11"/>
      <color theme="1"/>
      <name val="Aptos Narrow"/>
      <family val="2"/>
      <charset val="1"/>
    </font>
    <font>
      <b/>
      <sz val="11"/>
      <color theme="1"/>
      <name val="Aptos Narrow"/>
      <family val="2"/>
    </font>
    <font>
      <b/>
      <sz val="11"/>
      <color theme="1"/>
      <name val="Aptos Narrow"/>
      <family val="2"/>
      <charset val="1"/>
      <scheme val="minor"/>
    </font>
    <font>
      <b/>
      <i/>
      <sz val="12"/>
      <color theme="1"/>
      <name val="Aptos Narrow"/>
      <family val="2"/>
      <scheme val="minor"/>
    </font>
    <font>
      <i/>
      <sz val="12"/>
      <name val="Aptos Narrow"/>
      <family val="2"/>
      <scheme val="minor"/>
    </font>
    <font>
      <sz val="11"/>
      <color rgb="FFFF0000"/>
      <name val="Aptos Narrow"/>
      <family val="2"/>
      <scheme val="minor"/>
    </font>
    <font>
      <vertAlign val="subscript"/>
      <sz val="11"/>
      <color theme="1"/>
      <name val="Aptos Narrow"/>
      <family val="2"/>
      <scheme val="minor"/>
    </font>
    <font>
      <vertAlign val="superscript"/>
      <sz val="11"/>
      <color theme="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2" tint="-0.499984740745262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indexed="64"/>
      </bottom>
      <diagonal/>
    </border>
    <border>
      <left style="thin">
        <color indexed="64"/>
      </left>
      <right/>
      <top style="thin">
        <color theme="2" tint="-0.499984740745262"/>
      </top>
      <bottom style="thin">
        <color indexed="64"/>
      </bottom>
      <diagonal/>
    </border>
  </borders>
  <cellStyleXfs count="1">
    <xf numFmtId="0" fontId="0" fillId="0" borderId="0"/>
  </cellStyleXfs>
  <cellXfs count="354">
    <xf numFmtId="0" fontId="0" fillId="0" borderId="0" xfId="0"/>
    <xf numFmtId="0" fontId="2" fillId="0" borderId="0" xfId="0" applyFont="1"/>
    <xf numFmtId="0" fontId="0" fillId="2" borderId="0" xfId="0" applyFill="1"/>
    <xf numFmtId="0" fontId="4" fillId="2" borderId="0" xfId="0" applyFont="1" applyFill="1" applyAlignment="1">
      <alignment horizontal="right"/>
    </xf>
    <xf numFmtId="0" fontId="4" fillId="2" borderId="0" xfId="0" applyFont="1" applyFill="1"/>
    <xf numFmtId="0" fontId="1" fillId="2" borderId="0" xfId="0" applyFont="1" applyFill="1"/>
    <xf numFmtId="0" fontId="0" fillId="2" borderId="0" xfId="0" applyFill="1" applyAlignment="1">
      <alignment horizontal="right"/>
    </xf>
    <xf numFmtId="2" fontId="0" fillId="2" borderId="0" xfId="0" applyNumberFormat="1" applyFill="1" applyAlignment="1" applyProtection="1">
      <alignment horizontal="center"/>
      <protection locked="0"/>
    </xf>
    <xf numFmtId="1" fontId="0" fillId="2" borderId="0" xfId="0" applyNumberFormat="1" applyFill="1" applyAlignment="1" applyProtection="1">
      <alignment horizontal="center"/>
      <protection locked="0"/>
    </xf>
    <xf numFmtId="164" fontId="0" fillId="2" borderId="0" xfId="0" applyNumberFormat="1" applyFill="1" applyAlignment="1">
      <alignment horizont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9" fillId="2" borderId="0" xfId="0" applyFont="1" applyFill="1" applyAlignment="1">
      <alignment horizontal="center" vertical="center"/>
    </xf>
    <xf numFmtId="0" fontId="12" fillId="2" borderId="0" xfId="0" applyFont="1" applyFill="1"/>
    <xf numFmtId="0" fontId="4" fillId="2" borderId="7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8" fillId="2" borderId="0" xfId="0" applyFont="1" applyFill="1" applyAlignment="1">
      <alignment horizontal="center"/>
    </xf>
    <xf numFmtId="2" fontId="0" fillId="2" borderId="0" xfId="0" applyNumberFormat="1" applyFill="1" applyAlignment="1">
      <alignment horizontal="center"/>
    </xf>
    <xf numFmtId="0" fontId="1" fillId="6" borderId="1" xfId="0" applyFont="1" applyFill="1" applyBorder="1" applyAlignment="1">
      <alignment horizontal="center"/>
    </xf>
    <xf numFmtId="2" fontId="0" fillId="2" borderId="0" xfId="0" applyNumberFormat="1" applyFill="1"/>
    <xf numFmtId="1" fontId="1" fillId="2" borderId="0" xfId="0" applyNumberFormat="1" applyFont="1" applyFill="1" applyAlignment="1">
      <alignment horizontal="right"/>
    </xf>
    <xf numFmtId="164" fontId="1" fillId="2" borderId="0" xfId="0" applyNumberFormat="1" applyFont="1" applyFill="1" applyAlignment="1">
      <alignment horizontal="center"/>
    </xf>
    <xf numFmtId="0" fontId="2" fillId="2" borderId="0" xfId="0" applyFont="1" applyFill="1"/>
    <xf numFmtId="0" fontId="1" fillId="2" borderId="0" xfId="0" applyFont="1" applyFill="1" applyAlignment="1">
      <alignment horizontal="center" vertical="center"/>
    </xf>
    <xf numFmtId="1" fontId="0" fillId="2" borderId="0" xfId="0" applyNumberFormat="1" applyFill="1" applyAlignment="1">
      <alignment horizontal="right"/>
    </xf>
    <xf numFmtId="1" fontId="0" fillId="2" borderId="0" xfId="0" applyNumberFormat="1" applyFill="1" applyAlignment="1">
      <alignment horizontal="center"/>
    </xf>
    <xf numFmtId="165" fontId="1" fillId="2" borderId="0" xfId="0" applyNumberFormat="1" applyFont="1" applyFill="1" applyAlignment="1">
      <alignment horizontal="center"/>
    </xf>
    <xf numFmtId="164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14" fontId="0" fillId="2" borderId="0" xfId="0" applyNumberFormat="1" applyFill="1" applyAlignment="1">
      <alignment horizontal="center"/>
    </xf>
    <xf numFmtId="1" fontId="1" fillId="6" borderId="1" xfId="0" applyNumberFormat="1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/>
    </xf>
    <xf numFmtId="1" fontId="12" fillId="2" borderId="0" xfId="0" applyNumberFormat="1" applyFont="1" applyFill="1" applyAlignment="1">
      <alignment horizontal="right"/>
    </xf>
    <xf numFmtId="1" fontId="13" fillId="2" borderId="0" xfId="0" applyNumberFormat="1" applyFont="1" applyFill="1" applyAlignment="1">
      <alignment horizontal="right"/>
    </xf>
    <xf numFmtId="1" fontId="0" fillId="2" borderId="0" xfId="0" applyNumberFormat="1" applyFill="1" applyAlignment="1">
      <alignment horizontal="center" vertical="center"/>
    </xf>
    <xf numFmtId="1" fontId="0" fillId="2" borderId="1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3" fillId="4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 wrapText="1"/>
    </xf>
    <xf numFmtId="165" fontId="1" fillId="2" borderId="0" xfId="0" applyNumberFormat="1" applyFont="1" applyFill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165" fontId="0" fillId="2" borderId="1" xfId="0" applyNumberForma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165" fontId="0" fillId="2" borderId="1" xfId="0" applyNumberFormat="1" applyFill="1" applyBorder="1" applyAlignment="1">
      <alignment horizontal="center"/>
    </xf>
    <xf numFmtId="0" fontId="1" fillId="6" borderId="1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3" fillId="4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165" fontId="4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left"/>
    </xf>
    <xf numFmtId="1" fontId="4" fillId="2" borderId="0" xfId="0" applyNumberFormat="1" applyFont="1" applyFill="1" applyAlignment="1">
      <alignment horizontal="right" vertical="center"/>
    </xf>
    <xf numFmtId="0" fontId="15" fillId="4" borderId="1" xfId="0" applyFont="1" applyFill="1" applyBorder="1" applyAlignment="1">
      <alignment horizontal="center"/>
    </xf>
    <xf numFmtId="0" fontId="12" fillId="2" borderId="5" xfId="0" applyFont="1" applyFill="1" applyBorder="1" applyAlignment="1">
      <alignment horizontal="center" vertical="center"/>
    </xf>
    <xf numFmtId="0" fontId="0" fillId="2" borderId="0" xfId="0" applyFill="1" applyAlignment="1">
      <alignment vertical="center"/>
    </xf>
    <xf numFmtId="165" fontId="3" fillId="2" borderId="1" xfId="0" applyNumberFormat="1" applyFont="1" applyFill="1" applyBorder="1" applyAlignment="1">
      <alignment horizontal="center" vertical="center"/>
    </xf>
    <xf numFmtId="1" fontId="4" fillId="2" borderId="0" xfId="0" applyNumberFormat="1" applyFont="1" applyFill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13" fillId="4" borderId="8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wrapText="1"/>
    </xf>
    <xf numFmtId="0" fontId="1" fillId="2" borderId="0" xfId="0" applyFont="1" applyFill="1" applyAlignment="1">
      <alignment horizontal="right"/>
    </xf>
    <xf numFmtId="0" fontId="3" fillId="2" borderId="3" xfId="0" applyFont="1" applyFill="1" applyBorder="1" applyAlignment="1">
      <alignment horizontal="center"/>
    </xf>
    <xf numFmtId="0" fontId="5" fillId="2" borderId="0" xfId="0" applyFont="1" applyFill="1"/>
    <xf numFmtId="0" fontId="4" fillId="4" borderId="1" xfId="0" applyFont="1" applyFill="1" applyBorder="1" applyAlignment="1">
      <alignment horizontal="center"/>
    </xf>
    <xf numFmtId="165" fontId="4" fillId="2" borderId="0" xfId="0" applyNumberFormat="1" applyFont="1" applyFill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  <xf numFmtId="1" fontId="0" fillId="2" borderId="0" xfId="0" applyNumberFormat="1" applyFill="1" applyAlignment="1">
      <alignment vertical="center"/>
    </xf>
    <xf numFmtId="0" fontId="1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19" fillId="2" borderId="0" xfId="0" applyFont="1" applyFill="1"/>
    <xf numFmtId="2" fontId="0" fillId="2" borderId="0" xfId="0" applyNumberFormat="1" applyFill="1" applyAlignment="1">
      <alignment horizontal="right"/>
    </xf>
    <xf numFmtId="0" fontId="4" fillId="2" borderId="0" xfId="0" applyFont="1" applyFill="1" applyAlignment="1">
      <alignment horizontal="left"/>
    </xf>
    <xf numFmtId="2" fontId="1" fillId="2" borderId="1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horizontal="left"/>
    </xf>
    <xf numFmtId="2" fontId="0" fillId="2" borderId="0" xfId="0" applyNumberFormat="1" applyFill="1" applyAlignment="1">
      <alignment horizontal="center" vertical="center"/>
    </xf>
    <xf numFmtId="2" fontId="0" fillId="2" borderId="1" xfId="0" applyNumberFormat="1" applyFill="1" applyBorder="1" applyAlignment="1">
      <alignment horizontal="center"/>
    </xf>
    <xf numFmtId="2" fontId="0" fillId="2" borderId="11" xfId="0" applyNumberFormat="1" applyFill="1" applyBorder="1" applyAlignment="1">
      <alignment horizontal="center" vertical="center"/>
    </xf>
    <xf numFmtId="2" fontId="0" fillId="2" borderId="12" xfId="0" applyNumberFormat="1" applyFill="1" applyBorder="1" applyAlignment="1">
      <alignment horizontal="center" vertical="center"/>
    </xf>
    <xf numFmtId="2" fontId="1" fillId="6" borderId="1" xfId="0" applyNumberFormat="1" applyFont="1" applyFill="1" applyBorder="1" applyAlignment="1">
      <alignment horizontal="center" vertical="center" wrapText="1"/>
    </xf>
    <xf numFmtId="1" fontId="1" fillId="6" borderId="1" xfId="0" applyNumberFormat="1" applyFont="1" applyFill="1" applyBorder="1" applyAlignment="1">
      <alignment horizontal="center" vertical="center"/>
    </xf>
    <xf numFmtId="165" fontId="0" fillId="0" borderId="1" xfId="0" applyNumberFormat="1" applyBorder="1" applyAlignment="1">
      <alignment horizontal="center"/>
    </xf>
    <xf numFmtId="1" fontId="0" fillId="2" borderId="11" xfId="0" applyNumberFormat="1" applyFill="1" applyBorder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165" fontId="1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/>
    </xf>
    <xf numFmtId="0" fontId="28" fillId="2" borderId="9" xfId="0" applyFont="1" applyFill="1" applyBorder="1" applyAlignment="1">
      <alignment horizontal="center" vertical="center" wrapText="1"/>
    </xf>
    <xf numFmtId="164" fontId="4" fillId="2" borderId="10" xfId="0" applyNumberFormat="1" applyFont="1" applyFill="1" applyBorder="1" applyAlignment="1">
      <alignment horizontal="center" vertical="center"/>
    </xf>
    <xf numFmtId="165" fontId="3" fillId="2" borderId="10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Alignment="1">
      <alignment horizontal="center" vertical="center"/>
    </xf>
    <xf numFmtId="14" fontId="4" fillId="2" borderId="0" xfId="0" applyNumberFormat="1" applyFont="1" applyFill="1" applyAlignment="1">
      <alignment horizontal="center"/>
    </xf>
    <xf numFmtId="0" fontId="4" fillId="4" borderId="1" xfId="0" applyFont="1" applyFill="1" applyBorder="1"/>
    <xf numFmtId="165" fontId="4" fillId="2" borderId="0" xfId="0" applyNumberFormat="1" applyFont="1" applyFill="1" applyAlignment="1">
      <alignment horizontal="right" vertical="center"/>
    </xf>
    <xf numFmtId="0" fontId="1" fillId="6" borderId="8" xfId="0" applyFont="1" applyFill="1" applyBorder="1" applyAlignment="1">
      <alignment horizontal="center" vertical="center" wrapText="1"/>
    </xf>
    <xf numFmtId="1" fontId="0" fillId="2" borderId="0" xfId="0" applyNumberFormat="1" applyFill="1"/>
    <xf numFmtId="0" fontId="0" fillId="4" borderId="1" xfId="0" applyFill="1" applyBorder="1" applyAlignment="1">
      <alignment vertical="center"/>
    </xf>
    <xf numFmtId="1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vertical="center" wrapText="1"/>
    </xf>
    <xf numFmtId="0" fontId="0" fillId="2" borderId="3" xfId="0" applyFill="1" applyBorder="1"/>
    <xf numFmtId="0" fontId="3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0" fontId="15" fillId="2" borderId="0" xfId="0" applyFont="1" applyFill="1" applyAlignment="1">
      <alignment horizontal="right"/>
    </xf>
    <xf numFmtId="2" fontId="4" fillId="2" borderId="0" xfId="0" applyNumberFormat="1" applyFont="1" applyFill="1" applyAlignment="1">
      <alignment horizontal="right" vertical="center"/>
    </xf>
    <xf numFmtId="0" fontId="3" fillId="6" borderId="1" xfId="0" applyFont="1" applyFill="1" applyBorder="1" applyAlignment="1">
      <alignment horizontal="right" vertical="center"/>
    </xf>
    <xf numFmtId="0" fontId="3" fillId="6" borderId="1" xfId="0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166" fontId="3" fillId="2" borderId="1" xfId="0" applyNumberFormat="1" applyFont="1" applyFill="1" applyBorder="1" applyAlignment="1">
      <alignment horizontal="center" vertical="center"/>
    </xf>
    <xf numFmtId="166" fontId="4" fillId="2" borderId="1" xfId="0" applyNumberFormat="1" applyFont="1" applyFill="1" applyBorder="1" applyAlignment="1">
      <alignment horizontal="center" vertical="center"/>
    </xf>
    <xf numFmtId="1" fontId="0" fillId="4" borderId="1" xfId="0" applyNumberForma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1" fontId="1" fillId="2" borderId="0" xfId="0" applyNumberFormat="1" applyFont="1" applyFill="1" applyAlignment="1">
      <alignment horizontal="right" vertical="center"/>
    </xf>
    <xf numFmtId="164" fontId="4" fillId="2" borderId="0" xfId="0" applyNumberFormat="1" applyFont="1" applyFill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164" fontId="3" fillId="2" borderId="3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right" vertical="center"/>
    </xf>
    <xf numFmtId="166" fontId="0" fillId="2" borderId="0" xfId="0" applyNumberFormat="1" applyFill="1" applyAlignment="1">
      <alignment horizontal="center" vertical="center"/>
    </xf>
    <xf numFmtId="0" fontId="17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2" fillId="2" borderId="0" xfId="0" applyFont="1" applyFill="1" applyAlignment="1">
      <alignment horizontal="center" vertical="center"/>
    </xf>
    <xf numFmtId="164" fontId="1" fillId="2" borderId="0" xfId="0" applyNumberFormat="1" applyFont="1" applyFill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" fontId="0" fillId="2" borderId="0" xfId="0" applyNumberFormat="1" applyFill="1" applyAlignment="1">
      <alignment horizontal="right" vertical="center"/>
    </xf>
    <xf numFmtId="1" fontId="0" fillId="4" borderId="1" xfId="0" applyNumberFormat="1" applyFill="1" applyBorder="1" applyAlignment="1">
      <alignment vertical="center"/>
    </xf>
    <xf numFmtId="165" fontId="13" fillId="2" borderId="2" xfId="0" applyNumberFormat="1" applyFont="1" applyFill="1" applyBorder="1" applyAlignment="1">
      <alignment vertical="center"/>
    </xf>
    <xf numFmtId="0" fontId="11" fillId="2" borderId="1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  <xf numFmtId="0" fontId="12" fillId="4" borderId="11" xfId="0" applyFont="1" applyFill="1" applyBorder="1" applyAlignment="1">
      <alignment horizontal="left" vertical="center"/>
    </xf>
    <xf numFmtId="0" fontId="11" fillId="2" borderId="11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0" fillId="2" borderId="0" xfId="0" applyFill="1" applyAlignment="1" applyProtection="1">
      <alignment horizontal="center"/>
      <protection locked="0"/>
    </xf>
    <xf numFmtId="0" fontId="0" fillId="2" borderId="3" xfId="0" applyFill="1" applyBorder="1" applyAlignment="1" applyProtection="1">
      <alignment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1" fontId="0" fillId="3" borderId="9" xfId="0" applyNumberFormat="1" applyFill="1" applyBorder="1" applyAlignment="1" applyProtection="1">
      <alignment horizontal="center" vertical="center"/>
      <protection locked="0"/>
    </xf>
    <xf numFmtId="14" fontId="4" fillId="3" borderId="1" xfId="0" applyNumberFormat="1" applyFont="1" applyFill="1" applyBorder="1" applyAlignment="1" applyProtection="1">
      <alignment horizontal="center" vertical="center"/>
      <protection locked="0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11" fontId="0" fillId="5" borderId="1" xfId="0" applyNumberFormat="1" applyFill="1" applyBorder="1" applyAlignment="1" applyProtection="1">
      <alignment horizontal="center" vertical="center"/>
      <protection locked="0"/>
    </xf>
    <xf numFmtId="1" fontId="0" fillId="5" borderId="1" xfId="0" applyNumberFormat="1" applyFill="1" applyBorder="1" applyAlignment="1" applyProtection="1">
      <alignment horizontal="center" vertical="center"/>
      <protection locked="0"/>
    </xf>
    <xf numFmtId="1" fontId="0" fillId="5" borderId="9" xfId="0" applyNumberFormat="1" applyFill="1" applyBorder="1" applyAlignment="1" applyProtection="1">
      <alignment horizontal="center" vertical="center"/>
      <protection locked="0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164" fontId="0" fillId="5" borderId="9" xfId="0" applyNumberFormat="1" applyFill="1" applyBorder="1" applyAlignment="1" applyProtection="1">
      <alignment horizontal="center" vertical="center"/>
      <protection locked="0"/>
    </xf>
    <xf numFmtId="14" fontId="4" fillId="3" borderId="1" xfId="0" applyNumberFormat="1" applyFont="1" applyFill="1" applyBorder="1" applyAlignment="1" applyProtection="1">
      <alignment horizontal="center"/>
      <protection locked="0"/>
    </xf>
    <xf numFmtId="1" fontId="0" fillId="3" borderId="10" xfId="0" applyNumberFormat="1" applyFill="1" applyBorder="1" applyAlignment="1" applyProtection="1">
      <alignment horizontal="center" vertical="center"/>
      <protection locked="0"/>
    </xf>
    <xf numFmtId="165" fontId="0" fillId="3" borderId="1" xfId="0" applyNumberFormat="1" applyFill="1" applyBorder="1" applyAlignment="1" applyProtection="1">
      <alignment horizontal="center" vertical="center"/>
      <protection locked="0"/>
    </xf>
    <xf numFmtId="165" fontId="0" fillId="3" borderId="1" xfId="0" applyNumberFormat="1" applyFill="1" applyBorder="1" applyAlignment="1" applyProtection="1">
      <alignment horizontal="center" vertical="center" wrapText="1"/>
      <protection locked="0"/>
    </xf>
    <xf numFmtId="164" fontId="3" fillId="2" borderId="1" xfId="0" applyNumberFormat="1" applyFont="1" applyFill="1" applyBorder="1" applyAlignment="1">
      <alignment horizontal="center" vertical="center"/>
    </xf>
    <xf numFmtId="0" fontId="0" fillId="3" borderId="3" xfId="0" applyFill="1" applyBorder="1" applyAlignment="1" applyProtection="1">
      <alignment vertical="center"/>
      <protection locked="0"/>
    </xf>
    <xf numFmtId="164" fontId="0" fillId="3" borderId="1" xfId="0" applyNumberFormat="1" applyFill="1" applyBorder="1" applyAlignment="1" applyProtection="1">
      <alignment horizontal="center" vertical="center"/>
      <protection locked="0"/>
    </xf>
    <xf numFmtId="0" fontId="31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0" fillId="3" borderId="3" xfId="0" applyFill="1" applyBorder="1" applyAlignment="1" applyProtection="1">
      <alignment horizontal="center" vertical="center"/>
      <protection locked="0"/>
    </xf>
    <xf numFmtId="165" fontId="13" fillId="2" borderId="1" xfId="0" applyNumberFormat="1" applyFont="1" applyFill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165" fontId="4" fillId="2" borderId="0" xfId="0" applyNumberFormat="1" applyFont="1" applyFill="1"/>
    <xf numFmtId="165" fontId="0" fillId="2" borderId="0" xfId="0" applyNumberFormat="1" applyFill="1"/>
    <xf numFmtId="165" fontId="13" fillId="2" borderId="8" xfId="0" applyNumberFormat="1" applyFont="1" applyFill="1" applyBorder="1" applyAlignment="1">
      <alignment horizontal="center" vertical="center"/>
    </xf>
    <xf numFmtId="164" fontId="13" fillId="2" borderId="9" xfId="0" applyNumberFormat="1" applyFont="1" applyFill="1" applyBorder="1" applyAlignment="1">
      <alignment vertical="center"/>
    </xf>
    <xf numFmtId="165" fontId="13" fillId="2" borderId="9" xfId="0" applyNumberFormat="1" applyFont="1" applyFill="1" applyBorder="1" applyAlignment="1">
      <alignment vertical="center"/>
    </xf>
    <xf numFmtId="164" fontId="13" fillId="2" borderId="8" xfId="0" applyNumberFormat="1" applyFont="1" applyFill="1" applyBorder="1" applyAlignment="1">
      <alignment vertical="center"/>
    </xf>
    <xf numFmtId="0" fontId="13" fillId="2" borderId="2" xfId="0" applyFont="1" applyFill="1" applyBorder="1" applyAlignment="1">
      <alignment vertical="center"/>
    </xf>
    <xf numFmtId="0" fontId="0" fillId="3" borderId="1" xfId="0" applyFill="1" applyBorder="1" applyAlignment="1" applyProtection="1">
      <alignment horizontal="center"/>
      <protection locked="0"/>
    </xf>
    <xf numFmtId="165" fontId="13" fillId="2" borderId="8" xfId="0" applyNumberFormat="1" applyFont="1" applyFill="1" applyBorder="1" applyAlignment="1">
      <alignment vertical="center"/>
    </xf>
    <xf numFmtId="0" fontId="12" fillId="4" borderId="20" xfId="0" applyFont="1" applyFill="1" applyBorder="1" applyAlignment="1">
      <alignment horizontal="left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16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0" fillId="0" borderId="7" xfId="0" applyBorder="1" applyAlignment="1" applyProtection="1">
      <alignment horizontal="center"/>
      <protection locked="0"/>
    </xf>
    <xf numFmtId="0" fontId="19" fillId="2" borderId="0" xfId="0" applyFont="1" applyFill="1" applyAlignment="1" applyProtection="1">
      <alignment vertical="center"/>
      <protection locked="0"/>
    </xf>
    <xf numFmtId="0" fontId="0" fillId="2" borderId="0" xfId="0" applyFill="1" applyAlignment="1" applyProtection="1">
      <alignment horizontal="right"/>
      <protection locked="0"/>
    </xf>
    <xf numFmtId="0" fontId="0" fillId="2" borderId="0" xfId="0" applyFill="1" applyProtection="1">
      <protection locked="0"/>
    </xf>
    <xf numFmtId="0" fontId="19" fillId="2" borderId="0" xfId="0" applyFont="1" applyFill="1" applyProtection="1">
      <protection locked="0"/>
    </xf>
    <xf numFmtId="1" fontId="4" fillId="3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/>
    </xf>
    <xf numFmtId="0" fontId="0" fillId="3" borderId="3" xfId="0" applyFill="1" applyBorder="1" applyAlignment="1" applyProtection="1">
      <alignment horizontal="left" vertical="center"/>
      <protection locked="0"/>
    </xf>
    <xf numFmtId="0" fontId="0" fillId="3" borderId="2" xfId="0" applyFill="1" applyBorder="1" applyAlignment="1" applyProtection="1">
      <alignment horizontal="left" vertical="center"/>
      <protection locked="0"/>
    </xf>
    <xf numFmtId="0" fontId="3" fillId="6" borderId="8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9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left" vertical="center"/>
    </xf>
    <xf numFmtId="0" fontId="3" fillId="4" borderId="9" xfId="0" applyFont="1" applyFill="1" applyBorder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14" fontId="4" fillId="3" borderId="11" xfId="0" applyNumberFormat="1" applyFont="1" applyFill="1" applyBorder="1" applyAlignment="1" applyProtection="1">
      <alignment horizontal="center" vertical="center"/>
      <protection locked="0"/>
    </xf>
    <xf numFmtId="14" fontId="4" fillId="3" borderId="12" xfId="0" applyNumberFormat="1" applyFont="1" applyFill="1" applyBorder="1" applyAlignment="1" applyProtection="1">
      <alignment horizontal="center" vertical="center"/>
      <protection locked="0"/>
    </xf>
    <xf numFmtId="14" fontId="4" fillId="3" borderId="10" xfId="0" applyNumberFormat="1" applyFont="1" applyFill="1" applyBorder="1" applyAlignment="1" applyProtection="1">
      <alignment horizontal="center" vertical="center"/>
      <protection locked="0"/>
    </xf>
    <xf numFmtId="164" fontId="0" fillId="3" borderId="11" xfId="0" applyNumberFormat="1" applyFill="1" applyBorder="1" applyAlignment="1" applyProtection="1">
      <alignment horizontal="center" vertical="center"/>
      <protection locked="0"/>
    </xf>
    <xf numFmtId="164" fontId="0" fillId="3" borderId="12" xfId="0" applyNumberFormat="1" applyFill="1" applyBorder="1" applyAlignment="1" applyProtection="1">
      <alignment horizontal="center" vertical="center"/>
      <protection locked="0"/>
    </xf>
    <xf numFmtId="164" fontId="0" fillId="3" borderId="10" xfId="0" applyNumberFormat="1" applyFill="1" applyBorder="1" applyAlignment="1" applyProtection="1">
      <alignment horizontal="center" vertical="center"/>
      <protection locked="0"/>
    </xf>
    <xf numFmtId="0" fontId="1" fillId="4" borderId="16" xfId="0" applyFont="1" applyFill="1" applyBorder="1" applyAlignment="1">
      <alignment horizontal="center" vertical="center"/>
    </xf>
    <xf numFmtId="0" fontId="1" fillId="4" borderId="20" xfId="0" applyFont="1" applyFill="1" applyBorder="1" applyAlignment="1">
      <alignment horizontal="center" vertical="center"/>
    </xf>
    <xf numFmtId="0" fontId="1" fillId="4" borderId="15" xfId="0" applyFont="1" applyFill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2" fontId="1" fillId="6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wrapText="1"/>
    </xf>
    <xf numFmtId="0" fontId="0" fillId="2" borderId="3" xfId="0" applyFill="1" applyBorder="1" applyAlignment="1">
      <alignment horizontal="center" wrapText="1"/>
    </xf>
    <xf numFmtId="0" fontId="3" fillId="2" borderId="3" xfId="0" applyFont="1" applyFill="1" applyBorder="1" applyAlignment="1">
      <alignment horizontal="center" vertical="center"/>
    </xf>
    <xf numFmtId="0" fontId="0" fillId="4" borderId="8" xfId="0" applyFill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3" fillId="2" borderId="3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1" fillId="6" borderId="10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1" fontId="0" fillId="4" borderId="8" xfId="0" applyNumberFormat="1" applyFill="1" applyBorder="1" applyAlignment="1">
      <alignment horizontal="left" vertical="center"/>
    </xf>
    <xf numFmtId="1" fontId="0" fillId="4" borderId="9" xfId="0" applyNumberFormat="1" applyFill="1" applyBorder="1" applyAlignment="1">
      <alignment horizontal="left" vertical="center"/>
    </xf>
    <xf numFmtId="0" fontId="1" fillId="4" borderId="11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/>
    </xf>
    <xf numFmtId="0" fontId="1" fillId="6" borderId="1" xfId="0" applyFont="1" applyFill="1" applyBorder="1" applyAlignment="1">
      <alignment horizontal="center" vertical="center" wrapText="1"/>
    </xf>
    <xf numFmtId="165" fontId="0" fillId="2" borderId="11" xfId="0" applyNumberFormat="1" applyFill="1" applyBorder="1" applyAlignment="1">
      <alignment horizontal="center" vertical="center"/>
    </xf>
    <xf numFmtId="165" fontId="0" fillId="2" borderId="12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4" borderId="16" xfId="0" applyFont="1" applyFill="1" applyBorder="1" applyAlignment="1">
      <alignment horizontal="center" vertical="center" wrapText="1"/>
    </xf>
    <xf numFmtId="0" fontId="1" fillId="4" borderId="20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horizontal="center" vertical="center" wrapText="1"/>
    </xf>
    <xf numFmtId="0" fontId="1" fillId="4" borderId="21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13" xfId="0" applyFont="1" applyFill="1" applyBorder="1" applyAlignment="1">
      <alignment horizontal="center" vertical="center" wrapText="1"/>
    </xf>
    <xf numFmtId="164" fontId="0" fillId="5" borderId="1" xfId="0" applyNumberFormat="1" applyFill="1" applyBorder="1" applyAlignment="1" applyProtection="1">
      <alignment horizontal="center" vertical="center"/>
      <protection locked="0"/>
    </xf>
    <xf numFmtId="0" fontId="1" fillId="6" borderId="16" xfId="0" applyFont="1" applyFill="1" applyBorder="1" applyAlignment="1">
      <alignment horizontal="center" vertical="center" wrapText="1"/>
    </xf>
    <xf numFmtId="0" fontId="1" fillId="6" borderId="20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wrapText="1"/>
    </xf>
    <xf numFmtId="0" fontId="1" fillId="6" borderId="11" xfId="0" applyFont="1" applyFill="1" applyBorder="1" applyAlignment="1">
      <alignment horizontal="center" vertical="center"/>
    </xf>
    <xf numFmtId="0" fontId="1" fillId="6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" fontId="0" fillId="2" borderId="11" xfId="0" applyNumberFormat="1" applyFill="1" applyBorder="1" applyAlignment="1">
      <alignment horizontal="center" vertical="center"/>
    </xf>
    <xf numFmtId="1" fontId="0" fillId="2" borderId="12" xfId="0" applyNumberFormat="1" applyFill="1" applyBorder="1" applyAlignment="1">
      <alignment horizontal="center" vertical="center"/>
    </xf>
    <xf numFmtId="1" fontId="0" fillId="2" borderId="10" xfId="0" applyNumberForma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" fontId="0" fillId="3" borderId="8" xfId="0" applyNumberFormat="1" applyFill="1" applyBorder="1" applyAlignment="1" applyProtection="1">
      <alignment horizontal="center" vertical="center"/>
      <protection locked="0"/>
    </xf>
    <xf numFmtId="1" fontId="0" fillId="3" borderId="2" xfId="0" applyNumberFormat="1" applyFill="1" applyBorder="1" applyAlignment="1" applyProtection="1">
      <alignment horizontal="center" vertical="center"/>
      <protection locked="0"/>
    </xf>
    <xf numFmtId="1" fontId="0" fillId="3" borderId="9" xfId="0" applyNumberFormat="1" applyFill="1" applyBorder="1" applyAlignment="1" applyProtection="1">
      <alignment horizontal="center" vertical="center"/>
      <protection locked="0"/>
    </xf>
    <xf numFmtId="0" fontId="0" fillId="2" borderId="22" xfId="0" applyFill="1" applyBorder="1" applyAlignment="1">
      <alignment horizontal="center" wrapText="1"/>
    </xf>
    <xf numFmtId="0" fontId="0" fillId="2" borderId="15" xfId="0" applyFill="1" applyBorder="1" applyAlignment="1">
      <alignment horizontal="center" wrapText="1"/>
    </xf>
    <xf numFmtId="0" fontId="0" fillId="3" borderId="8" xfId="0" applyFill="1" applyBorder="1" applyAlignment="1" applyProtection="1">
      <alignment horizontal="center" vertical="center"/>
      <protection locked="0"/>
    </xf>
    <xf numFmtId="0" fontId="0" fillId="3" borderId="9" xfId="0" applyFill="1" applyBorder="1" applyAlignment="1" applyProtection="1">
      <alignment horizontal="center" vertical="center"/>
      <protection locked="0"/>
    </xf>
    <xf numFmtId="0" fontId="1" fillId="6" borderId="1" xfId="0" applyFont="1" applyFill="1" applyBorder="1" applyAlignment="1">
      <alignment horizontal="center"/>
    </xf>
    <xf numFmtId="0" fontId="0" fillId="3" borderId="1" xfId="0" applyFill="1" applyBorder="1" applyAlignment="1" applyProtection="1">
      <alignment horizontal="center" vertical="center"/>
      <protection locked="0"/>
    </xf>
    <xf numFmtId="0" fontId="0" fillId="3" borderId="3" xfId="0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1" fontId="1" fillId="6" borderId="11" xfId="0" applyNumberFormat="1" applyFont="1" applyFill="1" applyBorder="1" applyAlignment="1">
      <alignment horizontal="center" vertical="center"/>
    </xf>
    <xf numFmtId="0" fontId="0" fillId="3" borderId="8" xfId="0" applyFill="1" applyBorder="1" applyAlignment="1" applyProtection="1">
      <alignment horizontal="center" vertical="center" wrapText="1"/>
      <protection locked="0"/>
    </xf>
    <xf numFmtId="0" fontId="0" fillId="3" borderId="2" xfId="0" applyFill="1" applyBorder="1" applyAlignment="1" applyProtection="1">
      <alignment horizontal="center" vertical="center" wrapText="1"/>
      <protection locked="0"/>
    </xf>
    <xf numFmtId="0" fontId="0" fillId="3" borderId="9" xfId="0" applyFill="1" applyBorder="1" applyAlignment="1" applyProtection="1">
      <alignment horizontal="center" vertical="center" wrapText="1"/>
      <protection locked="0"/>
    </xf>
    <xf numFmtId="0" fontId="1" fillId="4" borderId="11" xfId="0" applyFont="1" applyFill="1" applyBorder="1" applyAlignment="1">
      <alignment horizontal="center" vertical="center"/>
    </xf>
    <xf numFmtId="0" fontId="1" fillId="4" borderId="10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wrapText="1"/>
    </xf>
    <xf numFmtId="0" fontId="0" fillId="3" borderId="2" xfId="0" applyFill="1" applyBorder="1" applyAlignment="1" applyProtection="1">
      <alignment horizontal="center" vertical="center"/>
      <protection locked="0"/>
    </xf>
    <xf numFmtId="0" fontId="1" fillId="6" borderId="11" xfId="0" applyFont="1" applyFill="1" applyBorder="1" applyAlignment="1">
      <alignment horizontal="center" vertic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3" xfId="0" applyFill="1" applyBorder="1" applyAlignment="1" applyProtection="1">
      <alignment horizontal="left"/>
      <protection locked="0"/>
    </xf>
    <xf numFmtId="0" fontId="12" fillId="2" borderId="5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 applyProtection="1">
      <alignment horizontal="left" vertical="center"/>
      <protection locked="0"/>
    </xf>
    <xf numFmtId="165" fontId="13" fillId="2" borderId="11" xfId="0" applyNumberFormat="1" applyFont="1" applyFill="1" applyBorder="1" applyAlignment="1" applyProtection="1">
      <alignment horizontal="left" vertical="center"/>
      <protection locked="0"/>
    </xf>
    <xf numFmtId="164" fontId="13" fillId="2" borderId="8" xfId="0" applyNumberFormat="1" applyFont="1" applyFill="1" applyBorder="1" applyAlignment="1">
      <alignment horizontal="center" vertical="center"/>
    </xf>
    <xf numFmtId="164" fontId="13" fillId="2" borderId="2" xfId="0" applyNumberFormat="1" applyFont="1" applyFill="1" applyBorder="1" applyAlignment="1">
      <alignment horizontal="center" vertical="center"/>
    </xf>
    <xf numFmtId="164" fontId="13" fillId="2" borderId="9" xfId="0" applyNumberFormat="1" applyFont="1" applyFill="1" applyBorder="1" applyAlignment="1">
      <alignment horizontal="center" vertical="center"/>
    </xf>
    <xf numFmtId="0" fontId="0" fillId="2" borderId="6" xfId="0" applyFill="1" applyBorder="1" applyAlignment="1" applyProtection="1">
      <alignment horizontal="center"/>
      <protection locked="0"/>
    </xf>
    <xf numFmtId="165" fontId="13" fillId="2" borderId="2" xfId="0" applyNumberFormat="1" applyFont="1" applyFill="1" applyBorder="1" applyAlignment="1">
      <alignment horizontal="left" vertical="center"/>
    </xf>
    <xf numFmtId="165" fontId="13" fillId="2" borderId="9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center" vertical="center"/>
    </xf>
    <xf numFmtId="0" fontId="30" fillId="0" borderId="0" xfId="0" applyFont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9" fillId="2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/>
    </xf>
    <xf numFmtId="0" fontId="11" fillId="0" borderId="1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2" fillId="2" borderId="4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12" fillId="2" borderId="24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/>
    </xf>
    <xf numFmtId="0" fontId="13" fillId="4" borderId="16" xfId="0" applyFont="1" applyFill="1" applyBorder="1" applyAlignment="1">
      <alignment horizontal="center" vertical="center"/>
    </xf>
    <xf numFmtId="0" fontId="13" fillId="2" borderId="11" xfId="0" applyFont="1" applyFill="1" applyBorder="1" applyAlignment="1" applyProtection="1">
      <alignment horizontal="left" vertical="center"/>
      <protection locked="0"/>
    </xf>
    <xf numFmtId="0" fontId="0" fillId="2" borderId="17" xfId="0" applyFill="1" applyBorder="1" applyAlignment="1" applyProtection="1">
      <alignment horizontal="left" wrapText="1"/>
      <protection locked="0"/>
    </xf>
    <xf numFmtId="0" fontId="0" fillId="2" borderId="18" xfId="0" applyFill="1" applyBorder="1" applyAlignment="1" applyProtection="1">
      <alignment horizontal="left" wrapText="1"/>
      <protection locked="0"/>
    </xf>
    <xf numFmtId="0" fontId="0" fillId="2" borderId="19" xfId="0" applyFill="1" applyBorder="1" applyAlignment="1" applyProtection="1">
      <alignment horizontal="left" wrapText="1"/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2" borderId="19" xfId="0" applyFill="1" applyBorder="1" applyAlignment="1" applyProtection="1">
      <alignment horizontal="center"/>
      <protection locked="0"/>
    </xf>
    <xf numFmtId="0" fontId="13" fillId="2" borderId="1" xfId="0" applyFont="1" applyFill="1" applyBorder="1" applyAlignment="1" applyProtection="1">
      <alignment horizontal="left" vertical="center"/>
      <protection locked="0"/>
    </xf>
    <xf numFmtId="0" fontId="11" fillId="2" borderId="11" xfId="0" applyFont="1" applyFill="1" applyBorder="1" applyAlignment="1">
      <alignment horizontal="left" vertical="center"/>
    </xf>
    <xf numFmtId="0" fontId="11" fillId="2" borderId="12" xfId="0" applyFont="1" applyFill="1" applyBorder="1" applyAlignment="1">
      <alignment horizontal="left" vertical="center"/>
    </xf>
    <xf numFmtId="0" fontId="11" fillId="2" borderId="10" xfId="0" applyFont="1" applyFill="1" applyBorder="1" applyAlignment="1">
      <alignment horizontal="left" vertical="center"/>
    </xf>
    <xf numFmtId="0" fontId="13" fillId="2" borderId="8" xfId="0" applyFont="1" applyFill="1" applyBorder="1" applyAlignment="1" applyProtection="1">
      <alignment horizontal="left" vertical="center"/>
      <protection locked="0"/>
    </xf>
    <xf numFmtId="0" fontId="13" fillId="2" borderId="2" xfId="0" applyFont="1" applyFill="1" applyBorder="1" applyAlignment="1" applyProtection="1">
      <alignment horizontal="left" vertical="center"/>
      <protection locked="0"/>
    </xf>
    <xf numFmtId="0" fontId="12" fillId="2" borderId="14" xfId="0" applyFont="1" applyFill="1" applyBorder="1" applyAlignment="1">
      <alignment horizontal="center" vertical="center"/>
    </xf>
    <xf numFmtId="165" fontId="13" fillId="2" borderId="8" xfId="0" applyNumberFormat="1" applyFont="1" applyFill="1" applyBorder="1" applyAlignment="1" applyProtection="1">
      <alignment horizontal="left" vertical="center"/>
      <protection locked="0"/>
    </xf>
    <xf numFmtId="165" fontId="13" fillId="2" borderId="2" xfId="0" applyNumberFormat="1" applyFont="1" applyFill="1" applyBorder="1" applyAlignment="1" applyProtection="1">
      <alignment horizontal="left" vertical="center"/>
      <protection locked="0"/>
    </xf>
    <xf numFmtId="0" fontId="29" fillId="2" borderId="16" xfId="0" applyFont="1" applyFill="1" applyBorder="1" applyAlignment="1" applyProtection="1">
      <alignment horizontal="left" vertical="top"/>
      <protection locked="0"/>
    </xf>
    <xf numFmtId="0" fontId="29" fillId="2" borderId="23" xfId="0" applyFont="1" applyFill="1" applyBorder="1" applyAlignment="1" applyProtection="1">
      <alignment horizontal="left" vertical="top"/>
      <protection locked="0"/>
    </xf>
    <xf numFmtId="0" fontId="29" fillId="2" borderId="22" xfId="0" applyFont="1" applyFill="1" applyBorder="1" applyAlignment="1" applyProtection="1">
      <alignment horizontal="left" vertical="top"/>
      <protection locked="0"/>
    </xf>
    <xf numFmtId="0" fontId="29" fillId="2" borderId="0" xfId="0" applyFont="1" applyFill="1" applyAlignment="1" applyProtection="1">
      <alignment horizontal="left" vertical="top"/>
      <protection locked="0"/>
    </xf>
    <xf numFmtId="0" fontId="29" fillId="2" borderId="15" xfId="0" applyFont="1" applyFill="1" applyBorder="1" applyAlignment="1" applyProtection="1">
      <alignment horizontal="left" vertical="top"/>
      <protection locked="0"/>
    </xf>
    <xf numFmtId="0" fontId="29" fillId="2" borderId="3" xfId="0" applyFont="1" applyFill="1" applyBorder="1" applyAlignment="1" applyProtection="1">
      <alignment horizontal="left" vertical="top"/>
      <protection locked="0"/>
    </xf>
    <xf numFmtId="0" fontId="13" fillId="4" borderId="11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4" borderId="10" xfId="0" applyFont="1" applyFill="1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 vertical="center"/>
    </xf>
    <xf numFmtId="0" fontId="12" fillId="2" borderId="25" xfId="0" applyFont="1" applyFill="1" applyBorder="1" applyAlignment="1">
      <alignment horizontal="center" vertical="center"/>
    </xf>
    <xf numFmtId="0" fontId="13" fillId="4" borderId="11" xfId="0" applyFont="1" applyFill="1" applyBorder="1" applyAlignment="1">
      <alignment horizontal="center"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13" fillId="2" borderId="15" xfId="0" applyFont="1" applyFill="1" applyBorder="1" applyAlignment="1" applyProtection="1">
      <alignment horizontal="left" vertical="center"/>
      <protection locked="0"/>
    </xf>
    <xf numFmtId="0" fontId="13" fillId="2" borderId="3" xfId="0" applyFont="1" applyFill="1" applyBorder="1" applyAlignment="1" applyProtection="1">
      <alignment horizontal="left" vertical="center"/>
      <protection locked="0"/>
    </xf>
    <xf numFmtId="0" fontId="0" fillId="3" borderId="0" xfId="0" applyFill="1" applyBorder="1" applyAlignment="1" applyProtection="1">
      <alignment horizontal="left" vertical="center"/>
      <protection locked="0"/>
    </xf>
    <xf numFmtId="165" fontId="4" fillId="2" borderId="0" xfId="0" applyNumberFormat="1" applyFont="1" applyFill="1" applyBorder="1" applyAlignment="1">
      <alignment horizontal="center" vertical="center"/>
    </xf>
  </cellXfs>
  <cellStyles count="1">
    <cellStyle name="Normale" xfId="0" builtinId="0"/>
  </cellStyles>
  <dxfs count="53">
    <dxf>
      <font>
        <color theme="1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ont>
        <color theme="1"/>
      </font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9966"/>
      <color rgb="FF33CC33"/>
      <color rgb="FFFFCC99"/>
      <color rgb="FFE1F4FF"/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31</xdr:row>
      <xdr:rowOff>692</xdr:rowOff>
    </xdr:from>
    <xdr:to>
      <xdr:col>23</xdr:col>
      <xdr:colOff>152400</xdr:colOff>
      <xdr:row>34</xdr:row>
      <xdr:rowOff>83127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F50CD2C7-9F72-45B7-AD6D-6AEB0602E116}"/>
            </a:ext>
          </a:extLst>
        </xdr:cNvPr>
        <xdr:cNvSpPr/>
      </xdr:nvSpPr>
      <xdr:spPr>
        <a:xfrm>
          <a:off x="83820" y="5746172"/>
          <a:ext cx="10584180" cy="448195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i="1">
              <a:solidFill>
                <a:sysClr val="windowText" lastClr="000000"/>
              </a:solidFill>
            </a:rPr>
            <a:t>[ICH guideline M10 on bioanalytical method validation and study sample analysis , EMA/CHMP/ICH/172948/2019] </a:t>
          </a:r>
        </a:p>
        <a:p>
          <a:pPr algn="l"/>
          <a:r>
            <a:rPr lang="it-IT" sz="1100" i="1" baseline="0">
              <a:solidFill>
                <a:sysClr val="windowText" lastClr="000000"/>
              </a:solidFill>
            </a:rPr>
            <a:t>Il coefficiente di determinazione R</a:t>
          </a:r>
          <a:r>
            <a:rPr lang="it-IT" sz="1100" i="1" baseline="30000">
              <a:solidFill>
                <a:sysClr val="windowText" lastClr="000000"/>
              </a:solidFill>
            </a:rPr>
            <a:t>2 </a:t>
          </a:r>
          <a:r>
            <a:rPr lang="it-IT" sz="1100" i="1" baseline="0">
              <a:solidFill>
                <a:sysClr val="windowText" lastClr="000000"/>
              </a:solidFill>
            </a:rPr>
            <a:t>idealmente dovrebbe essere &gt;0.995 </a:t>
          </a:r>
          <a:endParaRPr lang="it-IT" sz="1100" i="1">
            <a:solidFill>
              <a:sysClr val="windowText" lastClr="000000"/>
            </a:solidFill>
          </a:endParaRPr>
        </a:p>
        <a:p>
          <a:pPr algn="l"/>
          <a:r>
            <a:rPr lang="it-IT" sz="1100" i="1">
              <a:solidFill>
                <a:sysClr val="windowText" lastClr="000000"/>
              </a:solidFill>
            </a:rPr>
            <a:t>CAL:Calibratore; DS:Deviazione standard;</a:t>
          </a:r>
          <a:r>
            <a:rPr lang="it-IT" sz="1100" i="1" baseline="0">
              <a:solidFill>
                <a:sysClr val="windowText" lastClr="000000"/>
              </a:solidFill>
            </a:rPr>
            <a:t> LLOQ:Limite inferiore di quantificazione</a:t>
          </a:r>
          <a:endParaRPr lang="it-IT" sz="1100" i="1">
            <a:solidFill>
              <a:sysClr val="windowText" lastClr="000000"/>
            </a:solidFill>
          </a:endParaRPr>
        </a:p>
        <a:p>
          <a:pPr algn="l"/>
          <a:r>
            <a:rPr lang="it-IT" sz="1100" i="1"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0</xdr:col>
      <xdr:colOff>76200</xdr:colOff>
      <xdr:row>34</xdr:row>
      <xdr:rowOff>132308</xdr:rowOff>
    </xdr:from>
    <xdr:to>
      <xdr:col>23</xdr:col>
      <xdr:colOff>152400</xdr:colOff>
      <xdr:row>40</xdr:row>
      <xdr:rowOff>166254</xdr:rowOff>
    </xdr:to>
    <xdr:sp macro="" textlink="">
      <xdr:nvSpPr>
        <xdr:cNvPr id="3" name="Rettangolo 2">
          <a:extLst>
            <a:ext uri="{FF2B5EF4-FFF2-40B4-BE49-F238E27FC236}">
              <a16:creationId xmlns:a16="http://schemas.microsoft.com/office/drawing/2014/main" id="{1B588828-4C3E-4EF0-91FE-D698B4B4211D}"/>
            </a:ext>
          </a:extLst>
        </xdr:cNvPr>
        <xdr:cNvSpPr/>
      </xdr:nvSpPr>
      <xdr:spPr>
        <a:xfrm>
          <a:off x="76200" y="6418808"/>
          <a:ext cx="12315825" cy="1119796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</a:t>
          </a:r>
          <a:endParaRPr lang="it-IT" sz="11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64</xdr:row>
      <xdr:rowOff>30479</xdr:rowOff>
    </xdr:from>
    <xdr:to>
      <xdr:col>14</xdr:col>
      <xdr:colOff>76200</xdr:colOff>
      <xdr:row>66</xdr:row>
      <xdr:rowOff>102238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1C9F73EB-B841-43C5-AACF-587D5EB6B6CD}"/>
            </a:ext>
          </a:extLst>
        </xdr:cNvPr>
        <xdr:cNvSpPr/>
      </xdr:nvSpPr>
      <xdr:spPr>
        <a:xfrm>
          <a:off x="53340" y="11993879"/>
          <a:ext cx="9799320" cy="437519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i="1">
              <a:solidFill>
                <a:sysClr val="windowText" lastClr="000000"/>
              </a:solidFill>
            </a:rPr>
            <a:t>[ICH guideline M10 on bioanalytical method validation and study sample analysis , EMA/CHMP/ICH/172948/2019]</a:t>
          </a:r>
        </a:p>
        <a:p>
          <a:pPr algn="l"/>
          <a:r>
            <a:rPr lang="it-IT" sz="1100" i="1">
              <a:solidFill>
                <a:sysClr val="windowText" lastClr="000000"/>
              </a:solidFill>
            </a:rPr>
            <a:t>T°_</a:t>
          </a:r>
          <a:r>
            <a:rPr lang="it-IT" sz="1100" i="1" baseline="0">
              <a:solidFill>
                <a:sysClr val="windowText" lastClr="000000"/>
              </a:solidFill>
            </a:rPr>
            <a:t>temperatura; </a:t>
          </a:r>
          <a:r>
            <a:rPr lang="it-IT" sz="1100" i="1">
              <a:solidFill>
                <a:sysClr val="windowText" lastClr="000000"/>
              </a:solidFill>
            </a:rPr>
            <a:t>T0_tempo</a:t>
          </a:r>
          <a:r>
            <a:rPr lang="it-IT" sz="1100" i="1" baseline="0">
              <a:solidFill>
                <a:sysClr val="windowText" lastClr="000000"/>
              </a:solidFill>
            </a:rPr>
            <a:t> zero</a:t>
          </a:r>
          <a:endParaRPr lang="it-IT" sz="11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53340</xdr:colOff>
      <xdr:row>66</xdr:row>
      <xdr:rowOff>167640</xdr:rowOff>
    </xdr:from>
    <xdr:to>
      <xdr:col>14</xdr:col>
      <xdr:colOff>91440</xdr:colOff>
      <xdr:row>72</xdr:row>
      <xdr:rowOff>175260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53D429F7-895C-48DE-825A-34743FC3CE09}"/>
            </a:ext>
          </a:extLst>
        </xdr:cNvPr>
        <xdr:cNvSpPr/>
      </xdr:nvSpPr>
      <xdr:spPr>
        <a:xfrm>
          <a:off x="53340" y="12496800"/>
          <a:ext cx="9814560" cy="1104900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</a:t>
          </a:r>
          <a:endParaRPr lang="it-IT" sz="11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45720</xdr:colOff>
      <xdr:row>26</xdr:row>
      <xdr:rowOff>10887</xdr:rowOff>
    </xdr:from>
    <xdr:to>
      <xdr:col>10</xdr:col>
      <xdr:colOff>106680</xdr:colOff>
      <xdr:row>31</xdr:row>
      <xdr:rowOff>105988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5E9E47E6-19D5-4452-9312-FBBDB9498DE0}"/>
            </a:ext>
          </a:extLst>
        </xdr:cNvPr>
        <xdr:cNvSpPr/>
      </xdr:nvSpPr>
      <xdr:spPr>
        <a:xfrm>
          <a:off x="45720" y="5123907"/>
          <a:ext cx="9578340" cy="1039981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i="1" baseline="0">
              <a:solidFill>
                <a:sysClr val="windowText" lastClr="000000"/>
              </a:solidFill>
            </a:rPr>
            <a:t>[Ceriotti Deriving proper measurement uncertainty from Internal Quality Control data: An impossible mission? Clinical Biochemistry 57 (2018) 37–40]</a:t>
          </a:r>
        </a:p>
      </xdr:txBody>
    </xdr:sp>
    <xdr:clientData/>
  </xdr:twoCellAnchor>
  <xdr:twoCellAnchor>
    <xdr:from>
      <xdr:col>0</xdr:col>
      <xdr:colOff>45720</xdr:colOff>
      <xdr:row>31</xdr:row>
      <xdr:rowOff>170408</xdr:rowOff>
    </xdr:from>
    <xdr:to>
      <xdr:col>10</xdr:col>
      <xdr:colOff>91440</xdr:colOff>
      <xdr:row>38</xdr:row>
      <xdr:rowOff>21474</xdr:rowOff>
    </xdr:to>
    <xdr:sp macro="" textlink="">
      <xdr:nvSpPr>
        <xdr:cNvPr id="3" name="Rettangolo 2">
          <a:extLst>
            <a:ext uri="{FF2B5EF4-FFF2-40B4-BE49-F238E27FC236}">
              <a16:creationId xmlns:a16="http://schemas.microsoft.com/office/drawing/2014/main" id="{B74680EE-CB68-4965-A0DD-127E91C19F17}"/>
            </a:ext>
          </a:extLst>
        </xdr:cNvPr>
        <xdr:cNvSpPr/>
      </xdr:nvSpPr>
      <xdr:spPr>
        <a:xfrm>
          <a:off x="45720" y="6228308"/>
          <a:ext cx="14196060" cy="1131226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</a:t>
          </a:r>
          <a:endParaRPr lang="it-IT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76</xdr:row>
      <xdr:rowOff>95250</xdr:rowOff>
    </xdr:from>
    <xdr:to>
      <xdr:col>9</xdr:col>
      <xdr:colOff>564572</xdr:colOff>
      <xdr:row>83</xdr:row>
      <xdr:rowOff>95250</xdr:rowOff>
    </xdr:to>
    <xdr:sp macro="" textlink="">
      <xdr:nvSpPr>
        <xdr:cNvPr id="3" name="Rettangolo 2">
          <a:extLst>
            <a:ext uri="{FF2B5EF4-FFF2-40B4-BE49-F238E27FC236}">
              <a16:creationId xmlns:a16="http://schemas.microsoft.com/office/drawing/2014/main" id="{749A17EE-A178-4E57-97CC-22350C7F3A01}"/>
            </a:ext>
          </a:extLst>
        </xdr:cNvPr>
        <xdr:cNvSpPr/>
      </xdr:nvSpPr>
      <xdr:spPr>
        <a:xfrm>
          <a:off x="38100" y="7105650"/>
          <a:ext cx="6498647" cy="1266825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 </a:t>
          </a:r>
          <a:endParaRPr lang="it-IT" sz="1100" b="0">
            <a:solidFill>
              <a:srgbClr val="FF0000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29</xdr:row>
      <xdr:rowOff>160712</xdr:rowOff>
    </xdr:from>
    <xdr:to>
      <xdr:col>16</xdr:col>
      <xdr:colOff>518160</xdr:colOff>
      <xdr:row>33</xdr:row>
      <xdr:rowOff>38100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61CE98EE-652D-4DFF-A6D6-3B9C01622976}"/>
            </a:ext>
          </a:extLst>
        </xdr:cNvPr>
        <xdr:cNvSpPr/>
      </xdr:nvSpPr>
      <xdr:spPr>
        <a:xfrm>
          <a:off x="53340" y="5540432"/>
          <a:ext cx="10294620" cy="608908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0" i="1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[B. Magnusson and U. Örnemark (eds.) Eurachem Guide: The Fitness for Purpose of Analytical Methods – A Laboratory Guide to Method Validation and Related Topics, (2nd ed. 2014). ISBN 978-91-87461-59-0]. </a:t>
          </a:r>
        </a:p>
        <a:p>
          <a:pPr algn="l"/>
          <a:r>
            <a:rPr lang="it-IT" sz="1100" b="0" i="1" u="none" strike="noStrike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DS:Deviazione standard; LLOQ:Limite inferiore di quantificazione;</a:t>
          </a:r>
          <a:r>
            <a:rPr lang="it-IT" sz="1100" b="0" i="1" u="none" strike="noStrike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it-IT" sz="1100" b="0" i="1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LOD:Limite di rilevabilità </a:t>
          </a:r>
          <a:endParaRPr lang="it-IT" sz="1100" b="0" i="1" u="none" strike="noStrike">
            <a:solidFill>
              <a:sysClr val="windowText" lastClr="000000"/>
            </a:solidFill>
            <a:effectLst/>
            <a:latin typeface="+mn-lt"/>
            <a:ea typeface="+mn-ea"/>
            <a:cs typeface="+mn-cs"/>
          </a:endParaRPr>
        </a:p>
        <a:p>
          <a:pPr algn="l"/>
          <a:endParaRPr lang="it-IT" sz="11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68580</xdr:colOff>
      <xdr:row>33</xdr:row>
      <xdr:rowOff>99060</xdr:rowOff>
    </xdr:from>
    <xdr:to>
      <xdr:col>16</xdr:col>
      <xdr:colOff>525780</xdr:colOff>
      <xdr:row>39</xdr:row>
      <xdr:rowOff>133006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E8AF2548-4C9F-4604-B783-8FBCC33A6D76}"/>
            </a:ext>
          </a:extLst>
        </xdr:cNvPr>
        <xdr:cNvSpPr/>
      </xdr:nvSpPr>
      <xdr:spPr>
        <a:xfrm>
          <a:off x="68580" y="6210300"/>
          <a:ext cx="10287000" cy="1131226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</a:t>
          </a:r>
          <a:endParaRPr lang="it-IT" sz="11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38</xdr:row>
      <xdr:rowOff>692</xdr:rowOff>
    </xdr:from>
    <xdr:to>
      <xdr:col>14</xdr:col>
      <xdr:colOff>624840</xdr:colOff>
      <xdr:row>40</xdr:row>
      <xdr:rowOff>83127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B96565BE-CCD1-4D8F-97BB-F38A87922343}"/>
            </a:ext>
          </a:extLst>
        </xdr:cNvPr>
        <xdr:cNvSpPr/>
      </xdr:nvSpPr>
      <xdr:spPr>
        <a:xfrm>
          <a:off x="53340" y="7117772"/>
          <a:ext cx="11308080" cy="448195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i="1">
              <a:solidFill>
                <a:sysClr val="windowText" lastClr="000000"/>
              </a:solidFill>
            </a:rPr>
            <a:t>[ICH guideline M10 on bioanalytical method validation and study sample analysis , EMA/CHMP/ICH/172948/2019]</a:t>
          </a:r>
        </a:p>
        <a:p>
          <a:pPr algn="l"/>
          <a:r>
            <a:rPr lang="it-IT" sz="1100" i="1">
              <a:solidFill>
                <a:sysClr val="windowText" lastClr="000000"/>
              </a:solidFill>
            </a:rPr>
            <a:t>DS:Deviazione standard; IS:Standard interno, LLOQ:Limite inferiore di quantificazione</a:t>
          </a:r>
          <a:r>
            <a:rPr lang="it-IT" sz="1100" i="1" baseline="0">
              <a:solidFill>
                <a:sysClr val="windowText" lastClr="000000"/>
              </a:solidFill>
            </a:rPr>
            <a:t>; RT:Tempo di ritenzione</a:t>
          </a:r>
          <a:endParaRPr lang="it-IT" sz="1100" i="1">
            <a:solidFill>
              <a:sysClr val="windowText" lastClr="000000"/>
            </a:solidFill>
          </a:endParaRPr>
        </a:p>
        <a:p>
          <a:pPr algn="l"/>
          <a:endParaRPr lang="it-IT" sz="11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53340</xdr:colOff>
      <xdr:row>40</xdr:row>
      <xdr:rowOff>129540</xdr:rowOff>
    </xdr:from>
    <xdr:to>
      <xdr:col>14</xdr:col>
      <xdr:colOff>617220</xdr:colOff>
      <xdr:row>46</xdr:row>
      <xdr:rowOff>163486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D86124EB-7DF3-4265-B1D4-9D0437715418}"/>
            </a:ext>
          </a:extLst>
        </xdr:cNvPr>
        <xdr:cNvSpPr/>
      </xdr:nvSpPr>
      <xdr:spPr>
        <a:xfrm>
          <a:off x="53340" y="7612380"/>
          <a:ext cx="11300460" cy="1131226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</a:t>
          </a:r>
          <a:endParaRPr lang="it-IT" sz="11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78</xdr:row>
      <xdr:rowOff>160710</xdr:rowOff>
    </xdr:from>
    <xdr:to>
      <xdr:col>20</xdr:col>
      <xdr:colOff>274320</xdr:colOff>
      <xdr:row>85</xdr:row>
      <xdr:rowOff>47624</xdr:rowOff>
    </xdr:to>
    <xdr:sp macro="" textlink="">
      <xdr:nvSpPr>
        <xdr:cNvPr id="8" name="Rettangolo 7">
          <a:extLst>
            <a:ext uri="{FF2B5EF4-FFF2-40B4-BE49-F238E27FC236}">
              <a16:creationId xmlns:a16="http://schemas.microsoft.com/office/drawing/2014/main" id="{7FA719EA-473A-4495-94DF-0AAA3F9C2FB4}"/>
            </a:ext>
          </a:extLst>
        </xdr:cNvPr>
        <xdr:cNvSpPr/>
      </xdr:nvSpPr>
      <xdr:spPr>
        <a:xfrm>
          <a:off x="76200" y="14362485"/>
          <a:ext cx="14895195" cy="791789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i="1">
              <a:solidFill>
                <a:sysClr val="windowText" lastClr="000000"/>
              </a:solidFill>
            </a:rPr>
            <a:t>[ICH guideline M10 on bioanalytical method validation and study sample analysis , EMA/CHMP/ICH/172948/2019]</a:t>
          </a:r>
        </a:p>
        <a:p>
          <a:pPr algn="l"/>
          <a:r>
            <a:rPr lang="it-IT" sz="1100" i="1">
              <a:solidFill>
                <a:sysClr val="windowText" lastClr="000000"/>
              </a:solidFill>
            </a:rPr>
            <a:t>[Nicolo A, Cantu M, D’Avolio A. Matrix effect management in liquid chromatography mass spectrometry: the internal standard normalized matrix effect. Bioanalysis 2017;9:1093-105] </a:t>
          </a:r>
        </a:p>
        <a:p>
          <a:pPr algn="l"/>
          <a:r>
            <a:rPr lang="it-IT" sz="1100" i="1">
              <a:solidFill>
                <a:sysClr val="windowText" lastClr="000000"/>
              </a:solidFill>
            </a:rPr>
            <a:t> [Matuszewski BK. Standard line slopes as a measure of a relative matrix effect in quantitative HPLC-MS bioanalysis. J Chromatogr B Analyt Technol Biomed Life Sci. 2006 Jan 18;830(2)]</a:t>
          </a:r>
          <a:r>
            <a:rPr lang="it-IT" sz="1100" i="1" baseline="0">
              <a:solidFill>
                <a:sysClr val="windowText" lastClr="000000"/>
              </a:solidFill>
            </a:rPr>
            <a:t> </a:t>
          </a:r>
        </a:p>
        <a:p>
          <a:pPr algn="l"/>
          <a:r>
            <a:rPr lang="it-IT" sz="1100" i="1">
              <a:solidFill>
                <a:sysClr val="windowText" lastClr="000000"/>
              </a:solidFill>
            </a:rPr>
            <a:t>CV: coefficiente di variazione; EM: effetto matrice; nEM: effetto matrice normalizzato; IS:</a:t>
          </a:r>
          <a:r>
            <a:rPr lang="it-IT" sz="1100" i="1" baseline="0">
              <a:solidFill>
                <a:sysClr val="windowText" lastClr="000000"/>
              </a:solidFill>
            </a:rPr>
            <a:t> standard interno;</a:t>
          </a:r>
        </a:p>
        <a:p>
          <a:pPr algn="l"/>
          <a:r>
            <a:rPr lang="it-IT" sz="1100" i="1" baseline="0">
              <a:solidFill>
                <a:sysClr val="windowText" lastClr="000000"/>
              </a:solidFill>
            </a:rPr>
            <a:t>* calcolato considerando anche l'effetto delle matrici alterate ; **idealmente la deviazione media tra i coefficienti angolari ottenuti per le curve in matrice ed in solvente (stima del nEM% medio) dovrebbe rientrare nel ±15%, ed il CV% dovrebbe essere contenuto entro il 10% e comunque sempre inferiore al 15% nel caso di matrici alterate.</a:t>
          </a:r>
          <a:endParaRPr lang="it-IT" sz="1100" i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76200</xdr:colOff>
      <xdr:row>85</xdr:row>
      <xdr:rowOff>85725</xdr:rowOff>
    </xdr:from>
    <xdr:to>
      <xdr:col>20</xdr:col>
      <xdr:colOff>281940</xdr:colOff>
      <xdr:row>94</xdr:row>
      <xdr:rowOff>117766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BFD10235-A37F-4FC6-8AFC-E0F804AA7B19}"/>
            </a:ext>
          </a:extLst>
        </xdr:cNvPr>
        <xdr:cNvSpPr/>
      </xdr:nvSpPr>
      <xdr:spPr>
        <a:xfrm>
          <a:off x="76200" y="15192375"/>
          <a:ext cx="14902815" cy="936916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</a:t>
          </a:r>
          <a:endParaRPr lang="it-IT" sz="11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110067</xdr:colOff>
      <xdr:row>105</xdr:row>
      <xdr:rowOff>171450</xdr:rowOff>
    </xdr:from>
    <xdr:to>
      <xdr:col>21</xdr:col>
      <xdr:colOff>668867</xdr:colOff>
      <xdr:row>110</xdr:row>
      <xdr:rowOff>76200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CE41BF5C-278A-403B-B62C-4078574B6240}"/>
            </a:ext>
          </a:extLst>
        </xdr:cNvPr>
        <xdr:cNvSpPr/>
      </xdr:nvSpPr>
      <xdr:spPr>
        <a:xfrm>
          <a:off x="110067" y="21478875"/>
          <a:ext cx="16503650" cy="809625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i="1">
              <a:solidFill>
                <a:sysClr val="windowText" lastClr="000000"/>
              </a:solidFill>
            </a:rPr>
            <a:t>[EP15-A2</a:t>
          </a:r>
          <a:r>
            <a:rPr lang="it-IT" sz="1100" i="1" baseline="0">
              <a:solidFill>
                <a:sysClr val="windowText" lastClr="000000"/>
              </a:solidFill>
            </a:rPr>
            <a:t> user verification of performance for  precision and trueness, CSLI 2006]</a:t>
          </a:r>
        </a:p>
        <a:p>
          <a:pPr algn="l"/>
          <a:r>
            <a:rPr lang="it-IT" sz="1100" i="1" baseline="0">
              <a:solidFill>
                <a:sysClr val="windowText" lastClr="000000"/>
              </a:solidFill>
            </a:rPr>
            <a:t>[EP15_A3 user verification of precision and estimation ob bias. CLASI 2014]</a:t>
          </a:r>
        </a:p>
        <a:p>
          <a:pPr algn="l"/>
          <a:r>
            <a:rPr lang="it-IT" sz="1100" i="1">
              <a:solidFill>
                <a:sysClr val="windowText" lastClr="000000"/>
              </a:solidFill>
            </a:rPr>
            <a:t>[ICH guideline M10 on bioanalytical method validation and study sample analysis , EMA/CHMP/ICH/172948/2019]. </a:t>
          </a:r>
        </a:p>
        <a:p>
          <a:pPr algn="l"/>
          <a:r>
            <a:rPr lang="it-IT" sz="1100" i="1" baseline="0">
              <a:solidFill>
                <a:sysClr val="windowText" lastClr="000000"/>
              </a:solidFill>
            </a:rPr>
            <a:t>CV:Coefficiente di variazione; DS:Deviazione standard; LLOQ:Limite inferiore di quantificazione; Rep:replicato; Var:varianza</a:t>
          </a:r>
        </a:p>
        <a:p>
          <a:pPr algn="l"/>
          <a:endParaRPr lang="it-IT" sz="11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101599</xdr:colOff>
      <xdr:row>110</xdr:row>
      <xdr:rowOff>135467</xdr:rowOff>
    </xdr:from>
    <xdr:to>
      <xdr:col>21</xdr:col>
      <xdr:colOff>668866</xdr:colOff>
      <xdr:row>116</xdr:row>
      <xdr:rowOff>137663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4B5E4806-1FD4-431B-9896-ACF0C1B35582}"/>
            </a:ext>
          </a:extLst>
        </xdr:cNvPr>
        <xdr:cNvSpPr/>
      </xdr:nvSpPr>
      <xdr:spPr>
        <a:xfrm>
          <a:off x="101599" y="25408467"/>
          <a:ext cx="16518467" cy="1119796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</a:t>
          </a:r>
          <a:endParaRPr lang="it-IT" sz="11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69460</xdr:colOff>
      <xdr:row>92</xdr:row>
      <xdr:rowOff>119745</xdr:rowOff>
    </xdr:from>
    <xdr:to>
      <xdr:col>16</xdr:col>
      <xdr:colOff>190500</xdr:colOff>
      <xdr:row>96</xdr:row>
      <xdr:rowOff>163287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AB2F346F-4B92-43EB-9A94-59D3B1CDDC4A}"/>
            </a:ext>
          </a:extLst>
        </xdr:cNvPr>
        <xdr:cNvSpPr/>
      </xdr:nvSpPr>
      <xdr:spPr>
        <a:xfrm>
          <a:off x="69460" y="10058402"/>
          <a:ext cx="14969154" cy="783771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i="1" baseline="0">
              <a:solidFill>
                <a:sysClr val="windowText" lastClr="000000"/>
              </a:solidFill>
            </a:rPr>
            <a:t>[ICH guideline M10 on bioanalytical method validation and study sample analysis , EMA/CHMP/ICH/172948/2019]</a:t>
          </a:r>
        </a:p>
        <a:p>
          <a:pPr algn="l"/>
          <a:r>
            <a:rPr lang="it-IT" sz="1100" i="1" baseline="0">
              <a:solidFill>
                <a:sysClr val="windowText" lastClr="000000"/>
              </a:solidFill>
            </a:rPr>
            <a:t>DS:Deviazione standard; RES:Errore standard relativo </a:t>
          </a:r>
        </a:p>
        <a:p>
          <a:pPr algn="l"/>
          <a:r>
            <a:rPr lang="it-IT" sz="1100" i="1" baseline="0">
              <a:solidFill>
                <a:sysClr val="windowText" lastClr="000000"/>
              </a:solidFill>
            </a:rPr>
            <a:t>Secondo la linea guida ICH il recupero deve essere coerente e riproducibile, senza che venga specificato un range numerico fisso di accettazione. Idealmente il recupero assoluto dovrebbe essere compreso fra 90-110%, mentre il recupero dell’estrazione di un analita e del suo standard interno tra il 60-140%, possibilmente con un errore standard relativo inferiore al 10%.</a:t>
          </a:r>
        </a:p>
        <a:p>
          <a:pPr algn="l"/>
          <a:endParaRPr lang="it-IT" sz="1100" i="1" baseline="0">
            <a:solidFill>
              <a:sysClr val="windowText" lastClr="000000"/>
            </a:solidFill>
          </a:endParaRPr>
        </a:p>
        <a:p>
          <a:pPr algn="l"/>
          <a:endParaRPr lang="it-IT" sz="1100" i="1" baseline="0">
            <a:solidFill>
              <a:sysClr val="windowText" lastClr="000000"/>
            </a:solidFill>
          </a:endParaRPr>
        </a:p>
        <a:p>
          <a:pPr algn="l"/>
          <a:endParaRPr lang="it-IT" sz="11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68581</xdr:colOff>
      <xdr:row>97</xdr:row>
      <xdr:rowOff>54431</xdr:rowOff>
    </xdr:from>
    <xdr:to>
      <xdr:col>16</xdr:col>
      <xdr:colOff>198121</xdr:colOff>
      <xdr:row>104</xdr:row>
      <xdr:rowOff>130628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DD40C552-0B07-41A2-B65B-1AE9CBF271FE}"/>
            </a:ext>
          </a:extLst>
        </xdr:cNvPr>
        <xdr:cNvSpPr/>
      </xdr:nvSpPr>
      <xdr:spPr>
        <a:xfrm>
          <a:off x="68581" y="10548260"/>
          <a:ext cx="14629311" cy="1371597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</a:t>
          </a:r>
          <a:endParaRPr lang="it-IT" sz="11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31</xdr:row>
      <xdr:rowOff>8312</xdr:rowOff>
    </xdr:from>
    <xdr:to>
      <xdr:col>12</xdr:col>
      <xdr:colOff>548640</xdr:colOff>
      <xdr:row>33</xdr:row>
      <xdr:rowOff>90747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11C24E56-5A1A-4688-B97B-EA8F3A1461D8}"/>
            </a:ext>
          </a:extLst>
        </xdr:cNvPr>
        <xdr:cNvSpPr/>
      </xdr:nvSpPr>
      <xdr:spPr>
        <a:xfrm>
          <a:off x="76200" y="5753792"/>
          <a:ext cx="10637520" cy="448195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i="1">
              <a:solidFill>
                <a:sysClr val="windowText" lastClr="000000"/>
              </a:solidFill>
            </a:rPr>
            <a:t>[ICH guideline M10 on bioanalytical method validation and study sample analysis , EMA/CHMP/ICH/172948/2019]</a:t>
          </a:r>
        </a:p>
        <a:p>
          <a:pPr algn="l"/>
          <a:r>
            <a:rPr lang="it-IT" sz="1100" i="1">
              <a:solidFill>
                <a:sysClr val="windowText" lastClr="000000"/>
              </a:solidFill>
            </a:rPr>
            <a:t>IS_Standard interno; RT_Tempo di</a:t>
          </a:r>
          <a:r>
            <a:rPr lang="it-IT" sz="1100" i="1" baseline="0">
              <a:solidFill>
                <a:sysClr val="windowText" lastClr="000000"/>
              </a:solidFill>
            </a:rPr>
            <a:t> ritenzione</a:t>
          </a:r>
          <a:endParaRPr lang="it-IT" sz="1100" i="1">
            <a:solidFill>
              <a:sysClr val="windowText" lastClr="000000"/>
            </a:solidFill>
          </a:endParaRPr>
        </a:p>
        <a:p>
          <a:pPr algn="l"/>
          <a:r>
            <a:rPr lang="it-IT" sz="1100" i="1">
              <a:solidFill>
                <a:sysClr val="windowText" lastClr="000000"/>
              </a:solidFill>
            </a:rPr>
            <a:t> </a:t>
          </a:r>
        </a:p>
      </xdr:txBody>
    </xdr:sp>
    <xdr:clientData/>
  </xdr:twoCellAnchor>
  <xdr:twoCellAnchor>
    <xdr:from>
      <xdr:col>0</xdr:col>
      <xdr:colOff>83820</xdr:colOff>
      <xdr:row>33</xdr:row>
      <xdr:rowOff>121920</xdr:rowOff>
    </xdr:from>
    <xdr:to>
      <xdr:col>12</xdr:col>
      <xdr:colOff>541020</xdr:colOff>
      <xdr:row>39</xdr:row>
      <xdr:rowOff>144436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F3509BB4-E54C-4C90-B3F7-5F1862BCA527}"/>
            </a:ext>
          </a:extLst>
        </xdr:cNvPr>
        <xdr:cNvSpPr/>
      </xdr:nvSpPr>
      <xdr:spPr>
        <a:xfrm>
          <a:off x="83820" y="6233160"/>
          <a:ext cx="10073640" cy="1119796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</a:t>
          </a:r>
          <a:endParaRPr lang="it-IT" sz="11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83820</xdr:colOff>
      <xdr:row>29</xdr:row>
      <xdr:rowOff>23552</xdr:rowOff>
    </xdr:from>
    <xdr:to>
      <xdr:col>16</xdr:col>
      <xdr:colOff>106680</xdr:colOff>
      <xdr:row>31</xdr:row>
      <xdr:rowOff>105987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50E660A3-774F-45F6-AECB-D5AFBC1555E0}"/>
            </a:ext>
          </a:extLst>
        </xdr:cNvPr>
        <xdr:cNvSpPr/>
      </xdr:nvSpPr>
      <xdr:spPr>
        <a:xfrm>
          <a:off x="83820" y="6066212"/>
          <a:ext cx="11178540" cy="448195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i="1">
              <a:solidFill>
                <a:sysClr val="windowText" lastClr="000000"/>
              </a:solidFill>
            </a:rPr>
            <a:t>[ICH guideline M10 on bioanalytical method validation and study sample analysis , EMA/CHMP/ICH/172948/2019]</a:t>
          </a:r>
        </a:p>
        <a:p>
          <a:pPr algn="l"/>
          <a:r>
            <a:rPr lang="it-IT" sz="1100" i="1" baseline="0">
              <a:solidFill>
                <a:sysClr val="windowText" lastClr="000000"/>
              </a:solidFill>
            </a:rPr>
            <a:t>DS:Deviazione standard</a:t>
          </a:r>
          <a:endParaRPr lang="it-IT" sz="1100" i="1">
            <a:solidFill>
              <a:sysClr val="windowText" lastClr="000000"/>
            </a:solidFill>
          </a:endParaRPr>
        </a:p>
        <a:p>
          <a:pPr algn="l"/>
          <a:endParaRPr lang="it-IT" sz="11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68580</xdr:colOff>
      <xdr:row>31</xdr:row>
      <xdr:rowOff>144780</xdr:rowOff>
    </xdr:from>
    <xdr:to>
      <xdr:col>16</xdr:col>
      <xdr:colOff>106680</xdr:colOff>
      <xdr:row>37</xdr:row>
      <xdr:rowOff>167296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D9179CFC-83A4-4641-8506-464CC105091F}"/>
            </a:ext>
          </a:extLst>
        </xdr:cNvPr>
        <xdr:cNvSpPr/>
      </xdr:nvSpPr>
      <xdr:spPr>
        <a:xfrm>
          <a:off x="68580" y="6301740"/>
          <a:ext cx="10675620" cy="1119796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</a:t>
          </a:r>
          <a:endParaRPr lang="it-IT" sz="11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41</xdr:row>
      <xdr:rowOff>22859</xdr:rowOff>
    </xdr:from>
    <xdr:to>
      <xdr:col>14</xdr:col>
      <xdr:colOff>83820</xdr:colOff>
      <xdr:row>43</xdr:row>
      <xdr:rowOff>125099</xdr:rowOff>
    </xdr:to>
    <xdr:sp macro="" textlink="">
      <xdr:nvSpPr>
        <xdr:cNvPr id="2" name="Rettangolo 1">
          <a:extLst>
            <a:ext uri="{FF2B5EF4-FFF2-40B4-BE49-F238E27FC236}">
              <a16:creationId xmlns:a16="http://schemas.microsoft.com/office/drawing/2014/main" id="{110CA2CE-5049-452A-AE0E-03C88BFDC4B5}"/>
            </a:ext>
          </a:extLst>
        </xdr:cNvPr>
        <xdr:cNvSpPr/>
      </xdr:nvSpPr>
      <xdr:spPr>
        <a:xfrm>
          <a:off x="60960" y="7231379"/>
          <a:ext cx="9700260" cy="468000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i="1">
              <a:solidFill>
                <a:sysClr val="windowText" lastClr="000000"/>
              </a:solidFill>
            </a:rPr>
            <a:t>[ICH guideline M10 on bioanalytical method validation and study sample analysis , EMA/CHMP/ICH/172948/2019]</a:t>
          </a:r>
        </a:p>
        <a:p>
          <a:pPr algn="l"/>
          <a:r>
            <a:rPr lang="it-IT" sz="1100" i="1">
              <a:solidFill>
                <a:sysClr val="windowText" lastClr="000000"/>
              </a:solidFill>
            </a:rPr>
            <a:t>QC_Controllo di qualità; T°_</a:t>
          </a:r>
          <a:r>
            <a:rPr lang="it-IT" sz="1100" i="1" baseline="0">
              <a:solidFill>
                <a:sysClr val="windowText" lastClr="000000"/>
              </a:solidFill>
            </a:rPr>
            <a:t>temperatura; </a:t>
          </a:r>
          <a:r>
            <a:rPr lang="it-IT" sz="1100" i="1">
              <a:solidFill>
                <a:sysClr val="windowText" lastClr="000000"/>
              </a:solidFill>
            </a:rPr>
            <a:t>T0_tempo</a:t>
          </a:r>
          <a:r>
            <a:rPr lang="it-IT" sz="1100" i="1" baseline="0">
              <a:solidFill>
                <a:sysClr val="windowText" lastClr="000000"/>
              </a:solidFill>
            </a:rPr>
            <a:t> zero</a:t>
          </a:r>
          <a:endParaRPr lang="it-IT" sz="11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0</xdr:col>
      <xdr:colOff>38100</xdr:colOff>
      <xdr:row>43</xdr:row>
      <xdr:rowOff>167640</xdr:rowOff>
    </xdr:from>
    <xdr:to>
      <xdr:col>14</xdr:col>
      <xdr:colOff>76200</xdr:colOff>
      <xdr:row>49</xdr:row>
      <xdr:rowOff>175260</xdr:rowOff>
    </xdr:to>
    <xdr:sp macro="" textlink="">
      <xdr:nvSpPr>
        <xdr:cNvPr id="4" name="Rettangolo 3">
          <a:extLst>
            <a:ext uri="{FF2B5EF4-FFF2-40B4-BE49-F238E27FC236}">
              <a16:creationId xmlns:a16="http://schemas.microsoft.com/office/drawing/2014/main" id="{37E7465A-2ED9-4225-AAD2-B3000ADD941C}"/>
            </a:ext>
          </a:extLst>
        </xdr:cNvPr>
        <xdr:cNvSpPr/>
      </xdr:nvSpPr>
      <xdr:spPr>
        <a:xfrm>
          <a:off x="38100" y="8290560"/>
          <a:ext cx="9944100" cy="1104900"/>
        </a:xfrm>
        <a:prstGeom prst="rect">
          <a:avLst/>
        </a:prstGeom>
        <a:solidFill>
          <a:sysClr val="window" lastClr="FFFFFF"/>
        </a:solidFill>
        <a:ln w="31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it-IT" sz="1100" b="1">
              <a:solidFill>
                <a:sysClr val="windowText" lastClr="000000"/>
              </a:solidFill>
            </a:rPr>
            <a:t>Note:</a:t>
          </a:r>
          <a:endParaRPr lang="it-IT" sz="11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4B782-1E96-43B9-B694-080B0DA2D7EB}">
  <sheetPr codeName="Foglio5">
    <pageSetUpPr fitToPage="1"/>
  </sheetPr>
  <dimension ref="A1:X42"/>
  <sheetViews>
    <sheetView topLeftCell="A8" zoomScale="70" zoomScaleNormal="70" workbookViewId="0">
      <selection activeCell="AC26" sqref="AC26"/>
    </sheetView>
  </sheetViews>
  <sheetFormatPr defaultRowHeight="14.4" x14ac:dyDescent="0.3"/>
  <cols>
    <col min="1" max="1" width="11.77734375" customWidth="1"/>
    <col min="2" max="2" width="10.88671875" customWidth="1"/>
    <col min="3" max="3" width="13" customWidth="1"/>
    <col min="4" max="4" width="11.21875" customWidth="1"/>
    <col min="5" max="5" width="9" customWidth="1"/>
    <col min="6" max="23" width="6.77734375" customWidth="1"/>
    <col min="24" max="24" width="2.77734375" customWidth="1"/>
  </cols>
  <sheetData>
    <row r="1" spans="1:24" s="1" customFormat="1" ht="23.4" customHeight="1" x14ac:dyDescent="0.3">
      <c r="A1" s="214" t="s">
        <v>240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  <c r="O1" s="214"/>
      <c r="P1" s="214"/>
      <c r="Q1" s="214"/>
      <c r="R1" s="214"/>
      <c r="S1" s="214"/>
      <c r="T1" s="214"/>
      <c r="U1" s="214"/>
      <c r="V1" s="214"/>
      <c r="W1" s="214"/>
      <c r="X1" s="214"/>
    </row>
    <row r="2" spans="1:24" s="1" customFormat="1" ht="23.4" customHeight="1" x14ac:dyDescent="0.3">
      <c r="A2" s="214" t="s">
        <v>241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182"/>
    </row>
    <row r="3" spans="1:24" s="1" customFormat="1" ht="23.4" x14ac:dyDescent="0.45">
      <c r="A3" s="190" t="s">
        <v>4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  <c r="X3" s="190"/>
    </row>
    <row r="4" spans="1:24" s="1" customFormat="1" ht="14.4" customHeight="1" x14ac:dyDescent="0.4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24"/>
      <c r="T4" s="24"/>
      <c r="U4" s="18"/>
      <c r="V4" s="18"/>
      <c r="W4" s="24"/>
      <c r="X4" s="24"/>
    </row>
    <row r="5" spans="1:24" x14ac:dyDescent="0.3">
      <c r="A5" s="63" t="s">
        <v>1</v>
      </c>
      <c r="B5" s="191"/>
      <c r="C5" s="191"/>
      <c r="D5" s="191"/>
      <c r="E5" s="191"/>
      <c r="F5" s="191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6" spans="1:24" x14ac:dyDescent="0.3">
      <c r="A6" s="63" t="s">
        <v>2</v>
      </c>
      <c r="B6" s="192"/>
      <c r="C6" s="192"/>
      <c r="D6" s="192"/>
      <c r="E6" s="192"/>
      <c r="F6" s="19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</row>
    <row r="7" spans="1:24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1:24" ht="14.4" customHeight="1" x14ac:dyDescent="0.3">
      <c r="A8" s="2"/>
      <c r="B8" s="216" t="s">
        <v>181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1:24" x14ac:dyDescent="0.3">
      <c r="A9" s="2"/>
      <c r="B9" s="217"/>
      <c r="C9" s="166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1:24" ht="7.2" customHeight="1" x14ac:dyDescent="0.3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1:24" x14ac:dyDescent="0.3">
      <c r="A11" s="2"/>
      <c r="B11" s="40"/>
      <c r="C11" s="40"/>
      <c r="D11" s="2"/>
      <c r="E11" s="40"/>
      <c r="F11" s="31" t="s">
        <v>28</v>
      </c>
      <c r="G11" s="31" t="s">
        <v>18</v>
      </c>
      <c r="H11" s="31" t="s">
        <v>19</v>
      </c>
      <c r="I11" s="31" t="s">
        <v>20</v>
      </c>
      <c r="J11" s="31" t="s">
        <v>21</v>
      </c>
      <c r="K11" s="31" t="s">
        <v>22</v>
      </c>
      <c r="L11" s="31" t="s">
        <v>23</v>
      </c>
      <c r="M11" s="31" t="s">
        <v>216</v>
      </c>
      <c r="N11" s="31" t="s">
        <v>217</v>
      </c>
      <c r="O11" s="40"/>
      <c r="P11" s="40"/>
      <c r="Q11" s="40"/>
      <c r="R11" s="40"/>
      <c r="S11" s="40"/>
      <c r="T11" s="40"/>
      <c r="U11" s="40"/>
      <c r="V11" s="40"/>
      <c r="W11" s="40"/>
      <c r="X11" s="2"/>
    </row>
    <row r="12" spans="1:24" x14ac:dyDescent="0.3">
      <c r="A12" s="2"/>
      <c r="B12" s="40"/>
      <c r="C12" s="40"/>
      <c r="D12" s="40"/>
      <c r="E12" s="40"/>
      <c r="F12" s="196" t="s">
        <v>218</v>
      </c>
      <c r="G12" s="196"/>
      <c r="H12" s="196"/>
      <c r="I12" s="196"/>
      <c r="J12" s="196"/>
      <c r="K12" s="196"/>
      <c r="L12" s="196"/>
      <c r="M12" s="196"/>
      <c r="N12" s="196"/>
      <c r="O12" s="40"/>
      <c r="P12" s="40"/>
      <c r="Q12" s="40"/>
      <c r="R12" s="40"/>
      <c r="S12" s="40"/>
      <c r="T12" s="40"/>
      <c r="U12" s="40"/>
      <c r="V12" s="40"/>
      <c r="W12" s="40"/>
      <c r="X12" s="2"/>
    </row>
    <row r="13" spans="1:24" x14ac:dyDescent="0.3">
      <c r="A13" s="2"/>
      <c r="B13" s="40"/>
      <c r="C13" s="215" t="s">
        <v>125</v>
      </c>
      <c r="D13" s="215"/>
      <c r="E13" s="215"/>
      <c r="F13" s="147"/>
      <c r="G13" s="147"/>
      <c r="H13" s="147"/>
      <c r="I13" s="147"/>
      <c r="J13" s="147"/>
      <c r="K13" s="147"/>
      <c r="L13" s="147"/>
      <c r="M13" s="147"/>
      <c r="N13" s="147"/>
      <c r="O13" s="197" t="s">
        <v>25</v>
      </c>
      <c r="P13" s="198"/>
      <c r="Q13" s="198"/>
      <c r="R13" s="198"/>
      <c r="S13" s="198"/>
      <c r="T13" s="198"/>
      <c r="U13" s="198"/>
      <c r="V13" s="198"/>
      <c r="W13" s="199"/>
      <c r="X13" s="2"/>
    </row>
    <row r="14" spans="1:24" ht="28.8" x14ac:dyDescent="0.3">
      <c r="A14" s="2"/>
      <c r="B14" s="31" t="s">
        <v>17</v>
      </c>
      <c r="C14" s="87" t="s">
        <v>123</v>
      </c>
      <c r="D14" s="32" t="s">
        <v>124</v>
      </c>
      <c r="E14" s="88" t="s">
        <v>225</v>
      </c>
      <c r="F14" s="193" t="s">
        <v>219</v>
      </c>
      <c r="G14" s="194"/>
      <c r="H14" s="194"/>
      <c r="I14" s="194"/>
      <c r="J14" s="194"/>
      <c r="K14" s="194"/>
      <c r="L14" s="194"/>
      <c r="M14" s="194"/>
      <c r="N14" s="195"/>
      <c r="O14" s="117" t="s">
        <v>28</v>
      </c>
      <c r="P14" s="31" t="s">
        <v>18</v>
      </c>
      <c r="Q14" s="31" t="s">
        <v>19</v>
      </c>
      <c r="R14" s="31" t="s">
        <v>20</v>
      </c>
      <c r="S14" s="31" t="s">
        <v>21</v>
      </c>
      <c r="T14" s="31" t="s">
        <v>22</v>
      </c>
      <c r="U14" s="31" t="s">
        <v>23</v>
      </c>
      <c r="V14" s="31" t="s">
        <v>216</v>
      </c>
      <c r="W14" s="31" t="s">
        <v>217</v>
      </c>
      <c r="X14" s="2"/>
    </row>
    <row r="15" spans="1:24" x14ac:dyDescent="0.3">
      <c r="A15" s="2"/>
      <c r="B15" s="204"/>
      <c r="C15" s="207"/>
      <c r="D15" s="207"/>
      <c r="E15" s="207"/>
      <c r="F15" s="148"/>
      <c r="G15" s="148"/>
      <c r="H15" s="148"/>
      <c r="I15" s="148"/>
      <c r="J15" s="148"/>
      <c r="K15" s="148"/>
      <c r="L15" s="148"/>
      <c r="M15" s="148"/>
      <c r="N15" s="148"/>
      <c r="O15" s="49" t="str">
        <f>IF($F$13&lt;&gt;"",((F15*100)/$F$13)-100,"")</f>
        <v/>
      </c>
      <c r="P15" s="49" t="str">
        <f>IF($G$13&lt;&gt;"",((G15*100)/$G$13)-100,"")</f>
        <v/>
      </c>
      <c r="Q15" s="49" t="str">
        <f>IF($H$13&lt;&gt;"",((H15*100)/$H$13)-100,"")</f>
        <v/>
      </c>
      <c r="R15" s="49" t="str">
        <f t="shared" ref="R15:R23" si="0">IF($I$13&lt;&gt;"",((I15*100)/$I$13)-100,"")</f>
        <v/>
      </c>
      <c r="S15" s="49" t="str">
        <f>IF($J$13&lt;&gt;"",((J15*100)/$J$13)-100,"")</f>
        <v/>
      </c>
      <c r="T15" s="49" t="str">
        <f>IF($K$13&lt;&gt;"",((K15*100)/$K$13)-100,"")</f>
        <v/>
      </c>
      <c r="U15" s="49" t="str">
        <f>IF($L$13&lt;&gt;"",((L15*100)/$L$13)-100,"")</f>
        <v/>
      </c>
      <c r="V15" s="49" t="str">
        <f>IF($M$13&lt;&gt;"",((M15*100)/$M$13)-100,"")</f>
        <v/>
      </c>
      <c r="W15" s="49" t="str">
        <f>IF($N$13&lt;&gt;"",((N15*100)/$N$13)-100,"")</f>
        <v/>
      </c>
      <c r="X15" s="2"/>
    </row>
    <row r="16" spans="1:24" x14ac:dyDescent="0.3">
      <c r="A16" s="2"/>
      <c r="B16" s="205"/>
      <c r="C16" s="208"/>
      <c r="D16" s="208"/>
      <c r="E16" s="208"/>
      <c r="F16" s="148"/>
      <c r="G16" s="149"/>
      <c r="H16" s="148"/>
      <c r="I16" s="148"/>
      <c r="J16" s="148"/>
      <c r="K16" s="148"/>
      <c r="L16" s="148"/>
      <c r="M16" s="148"/>
      <c r="N16" s="148"/>
      <c r="O16" s="49" t="str">
        <f>IF($F$13&lt;&gt;"",((F16*100)/$F$13)-100,"")</f>
        <v/>
      </c>
      <c r="P16" s="49" t="str">
        <f>IF($G$13&lt;&gt;"",((G16*100)/$G$13)-100,"")</f>
        <v/>
      </c>
      <c r="Q16" s="49" t="str">
        <f t="shared" ref="Q16:Q23" si="1">IF($H$13&lt;&gt;"",((H16*100)/$H$13)-100,"")</f>
        <v/>
      </c>
      <c r="R16" s="49" t="str">
        <f t="shared" si="0"/>
        <v/>
      </c>
      <c r="S16" s="49" t="str">
        <f t="shared" ref="S16:S23" si="2">IF($J$13&lt;&gt;"",((J16*100)/$J$13)-100,"")</f>
        <v/>
      </c>
      <c r="T16" s="49" t="str">
        <f t="shared" ref="T16:T23" si="3">IF($K$13&lt;&gt;"",((K16*100)/$K$13)-100,"")</f>
        <v/>
      </c>
      <c r="U16" s="49" t="str">
        <f t="shared" ref="U16:U23" si="4">IF($L$13&lt;&gt;"",((L16*100)/$L$13)-100,"")</f>
        <v/>
      </c>
      <c r="V16" s="49" t="str">
        <f t="shared" ref="V16:V23" si="5">IF($M$13&lt;&gt;"",((M16*100)/$M$13)-100,"")</f>
        <v/>
      </c>
      <c r="W16" s="49" t="str">
        <f t="shared" ref="W16:W23" si="6">IF($N$13&lt;&gt;"",((N16*100)/$N$13)-100,"")</f>
        <v/>
      </c>
      <c r="X16" s="2"/>
    </row>
    <row r="17" spans="1:24" x14ac:dyDescent="0.3">
      <c r="A17" s="2"/>
      <c r="B17" s="206"/>
      <c r="C17" s="209"/>
      <c r="D17" s="209"/>
      <c r="E17" s="209"/>
      <c r="F17" s="148"/>
      <c r="G17" s="149"/>
      <c r="H17" s="148"/>
      <c r="I17" s="148"/>
      <c r="J17" s="148"/>
      <c r="K17" s="148"/>
      <c r="L17" s="148"/>
      <c r="M17" s="148"/>
      <c r="N17" s="148"/>
      <c r="O17" s="49" t="str">
        <f>IF($F$13&lt;&gt;"",((F17*100)/$F$13)-100,"")</f>
        <v/>
      </c>
      <c r="P17" s="49" t="str">
        <f>IF($G$13&lt;&gt;"",((G17*100)/$G$13)-100,"")</f>
        <v/>
      </c>
      <c r="Q17" s="49" t="str">
        <f t="shared" si="1"/>
        <v/>
      </c>
      <c r="R17" s="49" t="str">
        <f t="shared" si="0"/>
        <v/>
      </c>
      <c r="S17" s="49" t="str">
        <f t="shared" si="2"/>
        <v/>
      </c>
      <c r="T17" s="49" t="str">
        <f t="shared" si="3"/>
        <v/>
      </c>
      <c r="U17" s="49" t="str">
        <f t="shared" si="4"/>
        <v/>
      </c>
      <c r="V17" s="49" t="str">
        <f t="shared" si="5"/>
        <v/>
      </c>
      <c r="W17" s="49" t="str">
        <f t="shared" si="6"/>
        <v/>
      </c>
      <c r="X17" s="2"/>
    </row>
    <row r="18" spans="1:24" x14ac:dyDescent="0.3">
      <c r="A18" s="2"/>
      <c r="B18" s="204"/>
      <c r="C18" s="207"/>
      <c r="D18" s="207"/>
      <c r="E18" s="207"/>
      <c r="F18" s="148"/>
      <c r="G18" s="148"/>
      <c r="H18" s="148"/>
      <c r="I18" s="148"/>
      <c r="J18" s="148"/>
      <c r="K18" s="148"/>
      <c r="L18" s="148"/>
      <c r="M18" s="148"/>
      <c r="N18" s="148"/>
      <c r="O18" s="49" t="str">
        <f t="shared" ref="O18:O23" si="7">IF($F$13&lt;&gt;"",((F18*100)/$F$13)-100,"")</f>
        <v/>
      </c>
      <c r="P18" s="49" t="str">
        <f t="shared" ref="P18:P23" si="8">IF($G$13&lt;&gt;"",((G18*100)/$G$13)-100,"")</f>
        <v/>
      </c>
      <c r="Q18" s="49" t="str">
        <f t="shared" si="1"/>
        <v/>
      </c>
      <c r="R18" s="49" t="str">
        <f t="shared" si="0"/>
        <v/>
      </c>
      <c r="S18" s="49" t="str">
        <f t="shared" si="2"/>
        <v/>
      </c>
      <c r="T18" s="49" t="str">
        <f t="shared" si="3"/>
        <v/>
      </c>
      <c r="U18" s="49" t="str">
        <f t="shared" si="4"/>
        <v/>
      </c>
      <c r="V18" s="49" t="str">
        <f t="shared" si="5"/>
        <v/>
      </c>
      <c r="W18" s="49" t="str">
        <f t="shared" si="6"/>
        <v/>
      </c>
      <c r="X18" s="2"/>
    </row>
    <row r="19" spans="1:24" x14ac:dyDescent="0.3">
      <c r="A19" s="3"/>
      <c r="B19" s="205"/>
      <c r="C19" s="208"/>
      <c r="D19" s="208"/>
      <c r="E19" s="208"/>
      <c r="F19" s="148"/>
      <c r="G19" s="149"/>
      <c r="H19" s="148"/>
      <c r="I19" s="148"/>
      <c r="J19" s="148"/>
      <c r="K19" s="148"/>
      <c r="L19" s="148"/>
      <c r="M19" s="148"/>
      <c r="N19" s="148"/>
      <c r="O19" s="49" t="str">
        <f t="shared" si="7"/>
        <v/>
      </c>
      <c r="P19" s="49" t="str">
        <f t="shared" si="8"/>
        <v/>
      </c>
      <c r="Q19" s="49" t="str">
        <f t="shared" si="1"/>
        <v/>
      </c>
      <c r="R19" s="49" t="str">
        <f t="shared" si="0"/>
        <v/>
      </c>
      <c r="S19" s="49" t="str">
        <f t="shared" si="2"/>
        <v/>
      </c>
      <c r="T19" s="49" t="str">
        <f t="shared" si="3"/>
        <v/>
      </c>
      <c r="U19" s="49" t="str">
        <f t="shared" si="4"/>
        <v/>
      </c>
      <c r="V19" s="49" t="str">
        <f t="shared" si="5"/>
        <v/>
      </c>
      <c r="W19" s="49" t="str">
        <f t="shared" si="6"/>
        <v/>
      </c>
      <c r="X19" s="2"/>
    </row>
    <row r="20" spans="1:24" x14ac:dyDescent="0.3">
      <c r="A20" s="2"/>
      <c r="B20" s="206"/>
      <c r="C20" s="209"/>
      <c r="D20" s="209"/>
      <c r="E20" s="209"/>
      <c r="F20" s="148"/>
      <c r="G20" s="149"/>
      <c r="H20" s="148"/>
      <c r="I20" s="148"/>
      <c r="J20" s="148"/>
      <c r="K20" s="148"/>
      <c r="L20" s="148"/>
      <c r="M20" s="148"/>
      <c r="N20" s="148"/>
      <c r="O20" s="49" t="str">
        <f t="shared" si="7"/>
        <v/>
      </c>
      <c r="P20" s="49" t="str">
        <f t="shared" si="8"/>
        <v/>
      </c>
      <c r="Q20" s="49" t="str">
        <f t="shared" si="1"/>
        <v/>
      </c>
      <c r="R20" s="49" t="str">
        <f t="shared" si="0"/>
        <v/>
      </c>
      <c r="S20" s="49" t="str">
        <f t="shared" si="2"/>
        <v/>
      </c>
      <c r="T20" s="49" t="str">
        <f t="shared" si="3"/>
        <v/>
      </c>
      <c r="U20" s="49" t="str">
        <f t="shared" si="4"/>
        <v/>
      </c>
      <c r="V20" s="49" t="str">
        <f t="shared" si="5"/>
        <v/>
      </c>
      <c r="W20" s="49" t="str">
        <f t="shared" si="6"/>
        <v/>
      </c>
      <c r="X20" s="2"/>
    </row>
    <row r="21" spans="1:24" x14ac:dyDescent="0.3">
      <c r="A21" s="2"/>
      <c r="B21" s="204"/>
      <c r="C21" s="207"/>
      <c r="D21" s="207"/>
      <c r="E21" s="207"/>
      <c r="F21" s="148"/>
      <c r="G21" s="148"/>
      <c r="H21" s="148"/>
      <c r="I21" s="148"/>
      <c r="J21" s="148"/>
      <c r="K21" s="148"/>
      <c r="L21" s="148"/>
      <c r="M21" s="148"/>
      <c r="N21" s="148"/>
      <c r="O21" s="49" t="str">
        <f t="shared" si="7"/>
        <v/>
      </c>
      <c r="P21" s="49" t="str">
        <f t="shared" si="8"/>
        <v/>
      </c>
      <c r="Q21" s="49" t="str">
        <f t="shared" si="1"/>
        <v/>
      </c>
      <c r="R21" s="49" t="str">
        <f t="shared" si="0"/>
        <v/>
      </c>
      <c r="S21" s="49" t="str">
        <f t="shared" si="2"/>
        <v/>
      </c>
      <c r="T21" s="49" t="str">
        <f t="shared" si="3"/>
        <v/>
      </c>
      <c r="U21" s="49" t="str">
        <f t="shared" si="4"/>
        <v/>
      </c>
      <c r="V21" s="49" t="str">
        <f t="shared" si="5"/>
        <v/>
      </c>
      <c r="W21" s="49" t="str">
        <f t="shared" si="6"/>
        <v/>
      </c>
      <c r="X21" s="2"/>
    </row>
    <row r="22" spans="1:24" x14ac:dyDescent="0.3">
      <c r="A22" s="2"/>
      <c r="B22" s="205"/>
      <c r="C22" s="208"/>
      <c r="D22" s="208"/>
      <c r="E22" s="208"/>
      <c r="F22" s="148"/>
      <c r="G22" s="149"/>
      <c r="H22" s="148"/>
      <c r="I22" s="148"/>
      <c r="J22" s="148"/>
      <c r="K22" s="148"/>
      <c r="L22" s="148"/>
      <c r="M22" s="148"/>
      <c r="N22" s="148"/>
      <c r="O22" s="49" t="str">
        <f t="shared" si="7"/>
        <v/>
      </c>
      <c r="P22" s="49" t="str">
        <f t="shared" si="8"/>
        <v/>
      </c>
      <c r="Q22" s="49" t="str">
        <f t="shared" si="1"/>
        <v/>
      </c>
      <c r="R22" s="49" t="str">
        <f t="shared" si="0"/>
        <v/>
      </c>
      <c r="S22" s="49" t="str">
        <f t="shared" si="2"/>
        <v/>
      </c>
      <c r="T22" s="49" t="str">
        <f t="shared" si="3"/>
        <v/>
      </c>
      <c r="U22" s="49" t="str">
        <f t="shared" si="4"/>
        <v/>
      </c>
      <c r="V22" s="49" t="str">
        <f t="shared" si="5"/>
        <v/>
      </c>
      <c r="W22" s="49" t="str">
        <f t="shared" si="6"/>
        <v/>
      </c>
      <c r="X22" s="2"/>
    </row>
    <row r="23" spans="1:24" x14ac:dyDescent="0.3">
      <c r="A23" s="2"/>
      <c r="B23" s="206"/>
      <c r="C23" s="209"/>
      <c r="D23" s="209"/>
      <c r="E23" s="209"/>
      <c r="F23" s="148"/>
      <c r="G23" s="149"/>
      <c r="H23" s="148"/>
      <c r="I23" s="148"/>
      <c r="J23" s="148"/>
      <c r="K23" s="148"/>
      <c r="L23" s="148"/>
      <c r="M23" s="148"/>
      <c r="N23" s="148"/>
      <c r="O23" s="49" t="str">
        <f t="shared" si="7"/>
        <v/>
      </c>
      <c r="P23" s="49" t="str">
        <f t="shared" si="8"/>
        <v/>
      </c>
      <c r="Q23" s="49" t="str">
        <f t="shared" si="1"/>
        <v/>
      </c>
      <c r="R23" s="49" t="str">
        <f t="shared" si="0"/>
        <v/>
      </c>
      <c r="S23" s="49" t="str">
        <f t="shared" si="2"/>
        <v/>
      </c>
      <c r="T23" s="49" t="str">
        <f t="shared" si="3"/>
        <v/>
      </c>
      <c r="U23" s="49" t="str">
        <f t="shared" si="4"/>
        <v/>
      </c>
      <c r="V23" s="49" t="str">
        <f t="shared" si="5"/>
        <v/>
      </c>
      <c r="W23" s="49" t="str">
        <f t="shared" si="6"/>
        <v/>
      </c>
      <c r="X23" s="2"/>
    </row>
    <row r="24" spans="1:24" x14ac:dyDescent="0.3">
      <c r="A24" s="2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2"/>
    </row>
    <row r="25" spans="1:24" x14ac:dyDescent="0.3">
      <c r="A25" s="2"/>
      <c r="B25" s="43" t="s">
        <v>24</v>
      </c>
      <c r="C25" s="119" t="str">
        <f>IFERROR(AVERAGE(C15:C23)," ")</f>
        <v xml:space="preserve"> </v>
      </c>
      <c r="D25" s="119" t="str">
        <f>IFERROR(AVERAGE(D15:D23)," ")</f>
        <v xml:space="preserve"> </v>
      </c>
      <c r="E25" s="161" t="str">
        <f>IFERROR(AVERAGE(E15:E23)," ")</f>
        <v xml:space="preserve"> </v>
      </c>
      <c r="F25" s="125"/>
      <c r="G25" s="202"/>
      <c r="H25" s="202"/>
      <c r="I25" s="43"/>
      <c r="J25" s="43"/>
      <c r="K25" s="43"/>
      <c r="L25" s="43"/>
      <c r="M25" s="43"/>
      <c r="N25" s="43" t="s">
        <v>24</v>
      </c>
      <c r="O25" s="118" t="str">
        <f t="shared" ref="O25:W25" si="9">IFERROR(AVERAGE(O15:O23)," ")</f>
        <v xml:space="preserve"> </v>
      </c>
      <c r="P25" s="118" t="str">
        <f t="shared" si="9"/>
        <v xml:space="preserve"> </v>
      </c>
      <c r="Q25" s="118" t="str">
        <f t="shared" si="9"/>
        <v xml:space="preserve"> </v>
      </c>
      <c r="R25" s="118" t="str">
        <f t="shared" si="9"/>
        <v xml:space="preserve"> </v>
      </c>
      <c r="S25" s="118" t="str">
        <f t="shared" si="9"/>
        <v xml:space="preserve"> </v>
      </c>
      <c r="T25" s="118" t="str">
        <f>IFERROR(AVERAGE(T15:T23)," ")</f>
        <v xml:space="preserve"> </v>
      </c>
      <c r="U25" s="118" t="str">
        <f>IFERROR(AVERAGE(U15:U23)," ")</f>
        <v xml:space="preserve"> </v>
      </c>
      <c r="V25" s="118" t="str">
        <f>IFERROR(AVERAGE(V15:V23)," ")</f>
        <v xml:space="preserve"> </v>
      </c>
      <c r="W25" s="118" t="str">
        <f t="shared" si="9"/>
        <v xml:space="preserve"> </v>
      </c>
      <c r="X25" s="2"/>
    </row>
    <row r="26" spans="1:24" x14ac:dyDescent="0.3">
      <c r="A26" s="2"/>
      <c r="B26" s="43" t="s">
        <v>53</v>
      </c>
      <c r="C26" s="120" t="str">
        <f>IFERROR(STDEV(C15:C23)," ")</f>
        <v xml:space="preserve"> </v>
      </c>
      <c r="D26" s="120" t="str">
        <f>IFERROR(STDEV(D15:D23)," ")</f>
        <v xml:space="preserve"> </v>
      </c>
      <c r="E26" s="66" t="str">
        <f>IFERROR(STDEV(E15:E23)," ")</f>
        <v xml:space="preserve"> </v>
      </c>
      <c r="F26" s="124"/>
      <c r="G26" s="43"/>
      <c r="H26" s="43"/>
      <c r="I26" s="43"/>
      <c r="J26" s="43"/>
      <c r="K26" s="43"/>
      <c r="L26" s="43"/>
      <c r="M26" s="43"/>
      <c r="N26" s="43" t="s">
        <v>53</v>
      </c>
      <c r="O26" s="58" t="str">
        <f t="shared" ref="O26:W26" si="10">IFERROR(STDEV(O15:O23)," ")</f>
        <v xml:space="preserve"> </v>
      </c>
      <c r="P26" s="58" t="str">
        <f t="shared" si="10"/>
        <v xml:space="preserve"> </v>
      </c>
      <c r="Q26" s="58" t="str">
        <f t="shared" si="10"/>
        <v xml:space="preserve"> </v>
      </c>
      <c r="R26" s="58" t="str">
        <f t="shared" si="10"/>
        <v xml:space="preserve"> </v>
      </c>
      <c r="S26" s="58" t="str">
        <f t="shared" si="10"/>
        <v xml:space="preserve"> </v>
      </c>
      <c r="T26" s="58" t="str">
        <f>IFERROR(STDEV(T15:T23)," ")</f>
        <v xml:space="preserve"> </v>
      </c>
      <c r="U26" s="58" t="str">
        <f>IFERROR(STDEV(U15:U23)," ")</f>
        <v xml:space="preserve"> </v>
      </c>
      <c r="V26" s="58" t="str">
        <f>IFERROR(STDEV(V15:V23)," ")</f>
        <v xml:space="preserve"> </v>
      </c>
      <c r="W26" s="58" t="str">
        <f t="shared" si="10"/>
        <v xml:space="preserve"> </v>
      </c>
      <c r="X26" s="2"/>
    </row>
    <row r="27" spans="1:24" x14ac:dyDescent="0.3">
      <c r="A27" s="19"/>
      <c r="B27" s="2"/>
      <c r="C27" s="2"/>
      <c r="D27" s="2"/>
      <c r="E27" s="2"/>
      <c r="F27" s="2"/>
      <c r="G27" s="22"/>
      <c r="H27" s="2"/>
      <c r="I27" s="2"/>
      <c r="J27" s="2"/>
      <c r="K27" s="2"/>
      <c r="L27" s="2"/>
      <c r="M27" s="2"/>
      <c r="N27" s="2"/>
      <c r="O27" s="2"/>
      <c r="P27" s="203"/>
      <c r="Q27" s="203"/>
      <c r="R27" s="2"/>
      <c r="S27" s="2"/>
      <c r="T27" s="2"/>
      <c r="U27" s="2"/>
      <c r="V27" s="2"/>
      <c r="W27" s="2"/>
      <c r="X27" s="2"/>
    </row>
    <row r="28" spans="1:24" x14ac:dyDescent="0.3">
      <c r="A28" s="19"/>
      <c r="C28" s="2"/>
      <c r="D28" s="2"/>
      <c r="E28" s="2"/>
      <c r="F28" s="2"/>
      <c r="G28" s="22"/>
      <c r="H28" s="22"/>
      <c r="I28" s="22"/>
      <c r="J28" s="22"/>
      <c r="K28" s="22"/>
      <c r="L28" s="22"/>
      <c r="M28" s="22"/>
      <c r="N28" s="22"/>
      <c r="O28" s="22"/>
      <c r="P28" s="2"/>
      <c r="Q28" s="2"/>
      <c r="R28" s="2"/>
      <c r="S28" s="2"/>
      <c r="T28" s="2"/>
      <c r="U28" s="2"/>
      <c r="V28" s="2"/>
      <c r="W28" s="2"/>
      <c r="X28" s="2"/>
    </row>
    <row r="29" spans="1:24" ht="16.350000000000001" customHeight="1" x14ac:dyDescent="0.3">
      <c r="A29" s="19"/>
      <c r="B29" s="210" t="s">
        <v>144</v>
      </c>
      <c r="C29" s="211"/>
      <c r="D29" s="200" t="s">
        <v>158</v>
      </c>
      <c r="E29" s="201"/>
      <c r="F29" s="121" t="s">
        <v>159</v>
      </c>
      <c r="G29" s="22"/>
      <c r="H29" s="22"/>
      <c r="I29" s="22"/>
      <c r="J29" s="22"/>
      <c r="K29" s="22"/>
      <c r="L29" s="22"/>
      <c r="M29" s="22"/>
      <c r="N29" s="22"/>
      <c r="O29" s="22"/>
      <c r="P29" s="2"/>
      <c r="Q29" s="2"/>
      <c r="R29" s="2"/>
      <c r="S29" s="2"/>
      <c r="T29" s="2"/>
      <c r="U29" s="2"/>
      <c r="V29" s="2"/>
      <c r="W29" s="2"/>
      <c r="X29" s="2"/>
    </row>
    <row r="30" spans="1:24" ht="16.350000000000001" customHeight="1" x14ac:dyDescent="0.3">
      <c r="A30" s="19"/>
      <c r="B30" s="212"/>
      <c r="C30" s="213"/>
      <c r="D30" s="200" t="s">
        <v>37</v>
      </c>
      <c r="E30" s="201"/>
      <c r="F30" s="121" t="s">
        <v>59</v>
      </c>
      <c r="G30" s="22"/>
      <c r="H30" s="22"/>
      <c r="I30" s="22"/>
      <c r="J30" s="22"/>
      <c r="K30" s="22"/>
      <c r="L30" s="22"/>
      <c r="M30" s="22"/>
      <c r="N30" s="22"/>
      <c r="O30" s="22"/>
      <c r="P30" s="2"/>
      <c r="Q30" s="2"/>
      <c r="R30" s="2"/>
      <c r="S30" s="2"/>
      <c r="T30" s="2"/>
      <c r="U30" s="2"/>
      <c r="V30" s="2"/>
      <c r="W30" s="2"/>
      <c r="X30" s="2"/>
    </row>
    <row r="31" spans="1:24" x14ac:dyDescent="0.3">
      <c r="A31" s="3"/>
      <c r="B31" s="2"/>
      <c r="C31" s="2"/>
      <c r="D31" s="2"/>
      <c r="E31" s="2"/>
      <c r="F31" s="2"/>
      <c r="G31" s="22"/>
      <c r="H31" s="22"/>
      <c r="I31" s="22"/>
      <c r="J31" s="22"/>
      <c r="K31" s="22"/>
      <c r="L31" s="22"/>
      <c r="M31" s="22"/>
      <c r="N31" s="22"/>
      <c r="O31" s="22"/>
      <c r="P31" s="2"/>
      <c r="Q31" s="21"/>
      <c r="R31" s="2"/>
      <c r="S31" s="2"/>
      <c r="T31" s="2"/>
      <c r="U31" s="2"/>
      <c r="V31" s="2"/>
      <c r="W31" s="2"/>
      <c r="X31" s="2"/>
    </row>
    <row r="32" spans="1:24" x14ac:dyDescent="0.3">
      <c r="A32" s="2"/>
      <c r="B32" s="2"/>
      <c r="C32" s="2"/>
      <c r="D32" s="2"/>
      <c r="E32" s="2"/>
      <c r="F32" s="2"/>
      <c r="G32" s="23" t="str">
        <f>IFERROR(STDEV(G28:G31)," ")</f>
        <v xml:space="preserve"> </v>
      </c>
      <c r="H32" s="23" t="str">
        <f>IFERROR(STDEV(H28:H31)," ")</f>
        <v xml:space="preserve"> </v>
      </c>
      <c r="I32" s="23" t="str">
        <f>IFERROR(STDEV(I28:I31)," ")</f>
        <v xml:space="preserve"> </v>
      </c>
      <c r="J32" s="23" t="str">
        <f>IFERROR(STDEV(J28:J31)," ")</f>
        <v xml:space="preserve"> </v>
      </c>
      <c r="K32" s="23" t="str">
        <f>IFERROR(STDEV(K28:K31)," ")</f>
        <v xml:space="preserve"> </v>
      </c>
      <c r="L32" s="23"/>
      <c r="M32" s="23"/>
      <c r="N32" s="23" t="str">
        <f>IFERROR(STDEV(N28:N31)," ")</f>
        <v xml:space="preserve"> </v>
      </c>
      <c r="O32" s="23"/>
      <c r="P32" s="2"/>
      <c r="Q32" s="2"/>
      <c r="R32" s="2"/>
      <c r="S32" s="2"/>
      <c r="T32" s="2"/>
      <c r="U32" s="2"/>
      <c r="V32" s="2"/>
      <c r="W32" s="2"/>
      <c r="X32" s="2"/>
    </row>
    <row r="33" spans="1:24" x14ac:dyDescent="0.3">
      <c r="A33" s="2"/>
      <c r="B33" s="2"/>
      <c r="C33" s="2"/>
      <c r="D33" s="2"/>
      <c r="E33" s="2"/>
      <c r="F33" s="2"/>
      <c r="G33" s="23"/>
      <c r="H33" s="23"/>
      <c r="I33" s="23"/>
      <c r="J33" s="23"/>
      <c r="K33" s="23"/>
      <c r="L33" s="23"/>
      <c r="M33" s="23"/>
      <c r="N33" s="23"/>
      <c r="O33" s="23"/>
      <c r="P33" s="2"/>
      <c r="Q33" s="2"/>
      <c r="R33" s="2"/>
      <c r="S33" s="2"/>
      <c r="T33" s="2"/>
      <c r="U33" s="2"/>
      <c r="V33" s="2"/>
      <c r="W33" s="2"/>
      <c r="X33" s="2"/>
    </row>
    <row r="34" spans="1:24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</row>
    <row r="35" spans="1:24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</row>
    <row r="36" spans="1:24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</row>
    <row r="37" spans="1:24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</row>
    <row r="38" spans="1:24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</row>
    <row r="39" spans="1:24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</row>
    <row r="40" spans="1:24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</row>
    <row r="41" spans="1:24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</row>
    <row r="42" spans="1:24" x14ac:dyDescent="0.3">
      <c r="A42" s="4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4"/>
      <c r="O42" s="4"/>
      <c r="P42" s="4"/>
      <c r="Q42" s="4"/>
      <c r="R42" s="4"/>
      <c r="S42" s="4"/>
      <c r="T42" s="4"/>
      <c r="U42" s="4"/>
      <c r="V42" s="4"/>
      <c r="W42" s="4"/>
      <c r="X42" s="3" t="s">
        <v>258</v>
      </c>
    </row>
  </sheetData>
  <sheetProtection algorithmName="SHA-512" hashValue="+TnLgMmTg6xxaM52yNlLf/7gex+/cZ25gr7itK8lh02jjuGVFzz7tl/9KxU7omma/K/N6T3V9a+0+c/gdBA3Ng==" saltValue="VL/ifk220g0BFZheLs2+7Q==" spinCount="100000" sheet="1" formatCells="0"/>
  <mergeCells count="27">
    <mergeCell ref="A1:X1"/>
    <mergeCell ref="A3:X3"/>
    <mergeCell ref="C13:E13"/>
    <mergeCell ref="B5:F5"/>
    <mergeCell ref="B6:F6"/>
    <mergeCell ref="B8:B9"/>
    <mergeCell ref="A2:W2"/>
    <mergeCell ref="B15:B17"/>
    <mergeCell ref="C15:C17"/>
    <mergeCell ref="D15:D17"/>
    <mergeCell ref="E15:E17"/>
    <mergeCell ref="B18:B20"/>
    <mergeCell ref="C18:C20"/>
    <mergeCell ref="D18:D20"/>
    <mergeCell ref="E18:E20"/>
    <mergeCell ref="D30:E30"/>
    <mergeCell ref="B21:B23"/>
    <mergeCell ref="C21:C23"/>
    <mergeCell ref="D21:D23"/>
    <mergeCell ref="E21:E23"/>
    <mergeCell ref="B29:C30"/>
    <mergeCell ref="F14:N14"/>
    <mergeCell ref="F12:N12"/>
    <mergeCell ref="O13:W13"/>
    <mergeCell ref="D29:E29"/>
    <mergeCell ref="G25:H25"/>
    <mergeCell ref="P27:Q27"/>
  </mergeCells>
  <phoneticPr fontId="16" type="noConversion"/>
  <conditionalFormatting sqref="E25 O25:W25">
    <cfRule type="containsBlanks" dxfId="52" priority="1">
      <formula>LEN(TRIM(E25))=0</formula>
    </cfRule>
  </conditionalFormatting>
  <conditionalFormatting sqref="E25">
    <cfRule type="cellIs" dxfId="51" priority="2" operator="notBetween">
      <formula>0.9951</formula>
      <formula>1</formula>
    </cfRule>
    <cfRule type="cellIs" dxfId="50" priority="3" operator="between">
      <formula>0.9951</formula>
      <formula>1</formula>
    </cfRule>
  </conditionalFormatting>
  <conditionalFormatting sqref="O25">
    <cfRule type="cellIs" dxfId="49" priority="7" operator="between">
      <formula>20</formula>
      <formula>-20</formula>
    </cfRule>
    <cfRule type="cellIs" dxfId="48" priority="8" operator="notBetween">
      <formula>20</formula>
      <formula>-20</formula>
    </cfRule>
  </conditionalFormatting>
  <conditionalFormatting sqref="P25:W25">
    <cfRule type="cellIs" dxfId="47" priority="4" operator="between">
      <formula>15</formula>
      <formula>-15</formula>
    </cfRule>
    <cfRule type="cellIs" dxfId="46" priority="5" operator="notBetween">
      <formula>15</formula>
      <formula>-15</formula>
    </cfRule>
  </conditionalFormatting>
  <printOptions horizontalCentered="1" verticalCentered="1"/>
  <pageMargins left="0" right="0" top="0" bottom="0" header="0" footer="0"/>
  <pageSetup paperSize="9" scale="88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66A3B-1BC5-4C59-95B4-FBD5471E45E0}">
  <sheetPr codeName="Foglio11">
    <pageSetUpPr fitToPage="1"/>
  </sheetPr>
  <dimension ref="A1:O74"/>
  <sheetViews>
    <sheetView topLeftCell="A68" zoomScale="90" zoomScaleNormal="90" workbookViewId="0">
      <selection activeCell="J84" sqref="J84"/>
    </sheetView>
  </sheetViews>
  <sheetFormatPr defaultRowHeight="14.4" x14ac:dyDescent="0.3"/>
  <cols>
    <col min="1" max="1" width="13.88671875" customWidth="1"/>
    <col min="2" max="2" width="13" customWidth="1"/>
    <col min="3" max="5" width="9.33203125" customWidth="1"/>
    <col min="6" max="6" width="13" customWidth="1"/>
    <col min="7" max="14" width="9.33203125" customWidth="1"/>
    <col min="15" max="15" width="2.44140625" customWidth="1"/>
  </cols>
  <sheetData>
    <row r="1" spans="1:15" s="1" customFormat="1" ht="23.4" customHeight="1" x14ac:dyDescent="0.3">
      <c r="A1" s="189" t="s">
        <v>240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</row>
    <row r="2" spans="1:15" s="1" customFormat="1" ht="23.4" customHeight="1" x14ac:dyDescent="0.3">
      <c r="A2" s="189" t="s">
        <v>242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65"/>
    </row>
    <row r="3" spans="1:15" s="1" customFormat="1" ht="23.4" customHeight="1" x14ac:dyDescent="0.45">
      <c r="A3" s="190" t="s">
        <v>145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</row>
    <row r="4" spans="1:15" s="1" customFormat="1" ht="14.4" customHeight="1" x14ac:dyDescent="0.4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x14ac:dyDescent="0.3">
      <c r="A5" s="63" t="s">
        <v>1</v>
      </c>
      <c r="B5" s="191"/>
      <c r="C5" s="191"/>
      <c r="D5" s="191"/>
      <c r="E5" s="191"/>
      <c r="F5" s="191"/>
      <c r="G5" s="191"/>
      <c r="H5" s="2"/>
      <c r="I5" s="2"/>
      <c r="J5" s="17"/>
      <c r="K5" s="2"/>
      <c r="L5" s="59"/>
      <c r="M5" s="59"/>
      <c r="N5" s="59"/>
      <c r="O5" s="2"/>
    </row>
    <row r="6" spans="1:15" x14ac:dyDescent="0.3">
      <c r="A6" s="63" t="s">
        <v>146</v>
      </c>
      <c r="B6" s="192"/>
      <c r="C6" s="192"/>
      <c r="D6" s="192"/>
      <c r="E6" s="192"/>
      <c r="F6" s="192"/>
      <c r="G6" s="192"/>
      <c r="H6" s="2"/>
      <c r="I6" s="2"/>
      <c r="J6" s="59"/>
      <c r="K6" s="2"/>
      <c r="L6" s="59"/>
      <c r="M6" s="59"/>
      <c r="N6" s="59"/>
      <c r="O6" s="2"/>
    </row>
    <row r="7" spans="1:15" x14ac:dyDescent="0.3">
      <c r="A7" s="2"/>
      <c r="B7" s="40"/>
      <c r="C7" s="40"/>
      <c r="D7" s="40"/>
      <c r="E7" s="40"/>
      <c r="F7" s="40"/>
      <c r="G7" s="2"/>
      <c r="H7" s="2"/>
      <c r="I7" s="2"/>
      <c r="J7" s="2"/>
      <c r="K7" s="2"/>
      <c r="L7" s="59"/>
      <c r="M7" s="59"/>
      <c r="N7" s="59"/>
      <c r="O7" s="2"/>
    </row>
    <row r="8" spans="1:15" x14ac:dyDescent="0.3">
      <c r="A8" s="2"/>
      <c r="B8" s="40"/>
      <c r="C8" s="40"/>
      <c r="D8" s="40"/>
      <c r="E8" s="40"/>
      <c r="F8" s="278" t="s">
        <v>150</v>
      </c>
      <c r="G8" s="278"/>
      <c r="H8" s="278"/>
      <c r="I8" s="278"/>
      <c r="J8" s="278"/>
      <c r="K8" s="278"/>
      <c r="L8" s="278"/>
      <c r="M8" s="278"/>
      <c r="N8" s="278"/>
      <c r="O8" s="2"/>
    </row>
    <row r="9" spans="1:15" x14ac:dyDescent="0.3">
      <c r="A9" s="2"/>
      <c r="B9" s="279" t="s">
        <v>148</v>
      </c>
      <c r="C9" s="280"/>
      <c r="D9" s="2"/>
      <c r="E9" s="40"/>
      <c r="F9" s="40"/>
      <c r="G9" s="40"/>
      <c r="H9" s="40"/>
      <c r="I9" s="40"/>
      <c r="J9" s="40"/>
      <c r="K9" s="40"/>
      <c r="L9" s="40"/>
      <c r="M9" s="40"/>
      <c r="N9" s="40"/>
      <c r="O9" s="40"/>
    </row>
    <row r="10" spans="1:15" x14ac:dyDescent="0.3">
      <c r="A10" s="2"/>
      <c r="B10" s="20" t="s">
        <v>139</v>
      </c>
      <c r="C10" s="90" t="s">
        <v>134</v>
      </c>
      <c r="D10" s="2"/>
      <c r="E10" s="2"/>
      <c r="F10" s="20" t="s">
        <v>133</v>
      </c>
      <c r="G10" s="272" t="s">
        <v>213</v>
      </c>
      <c r="H10" s="289"/>
      <c r="I10" s="289"/>
      <c r="J10" s="273"/>
      <c r="K10" s="272" t="s">
        <v>214</v>
      </c>
      <c r="L10" s="289"/>
      <c r="M10" s="289"/>
      <c r="N10" s="273"/>
      <c r="O10" s="2"/>
    </row>
    <row r="11" spans="1:15" ht="14.4" customHeight="1" x14ac:dyDescent="0.3">
      <c r="A11" s="2"/>
      <c r="B11" s="20" t="s">
        <v>17</v>
      </c>
      <c r="C11" s="177"/>
      <c r="D11" s="2"/>
      <c r="E11" s="2"/>
      <c r="F11" s="20" t="s">
        <v>185</v>
      </c>
      <c r="G11" s="283" t="s">
        <v>215</v>
      </c>
      <c r="H11" s="284"/>
      <c r="I11" s="284"/>
      <c r="J11" s="285"/>
      <c r="K11" s="283" t="s">
        <v>215</v>
      </c>
      <c r="L11" s="284"/>
      <c r="M11" s="284"/>
      <c r="N11" s="285"/>
      <c r="O11" s="40"/>
    </row>
    <row r="12" spans="1:15" x14ac:dyDescent="0.3">
      <c r="A12" s="2"/>
      <c r="B12" s="253" t="s">
        <v>194</v>
      </c>
      <c r="C12" s="159"/>
      <c r="D12" s="2"/>
      <c r="E12" s="2"/>
      <c r="F12" s="20" t="s">
        <v>139</v>
      </c>
      <c r="G12" s="272"/>
      <c r="H12" s="273"/>
      <c r="I12" s="272"/>
      <c r="J12" s="273"/>
      <c r="K12" s="272"/>
      <c r="L12" s="273"/>
      <c r="M12" s="272"/>
      <c r="N12" s="273"/>
      <c r="O12" s="40"/>
    </row>
    <row r="13" spans="1:15" x14ac:dyDescent="0.3">
      <c r="A13" s="2"/>
      <c r="B13" s="254"/>
      <c r="C13" s="159"/>
      <c r="D13" s="2"/>
      <c r="E13" s="2"/>
      <c r="F13" s="20" t="s">
        <v>17</v>
      </c>
      <c r="G13" s="272"/>
      <c r="H13" s="273"/>
      <c r="I13" s="272"/>
      <c r="J13" s="273"/>
      <c r="K13" s="272"/>
      <c r="L13" s="273"/>
      <c r="M13" s="272"/>
      <c r="N13" s="273"/>
      <c r="O13" s="40"/>
    </row>
    <row r="14" spans="1:15" ht="14.4" customHeight="1" x14ac:dyDescent="0.3">
      <c r="A14" s="2"/>
      <c r="B14" s="223"/>
      <c r="C14" s="159"/>
      <c r="D14" s="2"/>
      <c r="E14" s="2"/>
      <c r="F14" s="2"/>
      <c r="G14" s="2"/>
      <c r="H14" s="94" t="s">
        <v>31</v>
      </c>
      <c r="I14" s="4"/>
      <c r="J14" s="94" t="s">
        <v>31</v>
      </c>
      <c r="K14" s="4"/>
      <c r="L14" s="94" t="s">
        <v>31</v>
      </c>
      <c r="M14" s="4"/>
      <c r="N14" s="94" t="s">
        <v>31</v>
      </c>
      <c r="O14" s="40"/>
    </row>
    <row r="15" spans="1:15" x14ac:dyDescent="0.3">
      <c r="A15" s="38"/>
      <c r="B15" s="60" t="s">
        <v>24</v>
      </c>
      <c r="C15" s="89" t="str">
        <f>IFERROR(AVERAGE(C12:C14),"")</f>
        <v/>
      </c>
      <c r="D15" s="2"/>
      <c r="E15" s="2"/>
      <c r="F15" s="253" t="str">
        <f>B12</f>
        <v>[LOW]</v>
      </c>
      <c r="G15" s="159"/>
      <c r="H15" s="49" t="str">
        <f>IF(G15&lt;&gt;"",(G15*100/$C15)-100,"")</f>
        <v/>
      </c>
      <c r="I15" s="159"/>
      <c r="J15" s="49" t="str">
        <f>IF(I15&lt;&gt;"",(I15*100/$C15)-100,"")</f>
        <v/>
      </c>
      <c r="K15" s="159"/>
      <c r="L15" s="49" t="str">
        <f>IF(K15&lt;&gt;"",(K15*100/$C15)-100,"")</f>
        <v/>
      </c>
      <c r="M15" s="159"/>
      <c r="N15" s="49" t="str">
        <f>IF(M15&lt;&gt;"",(M15*100/$C15)-100,"")</f>
        <v/>
      </c>
      <c r="O15" s="40"/>
    </row>
    <row r="16" spans="1:15" x14ac:dyDescent="0.3">
      <c r="A16" s="2"/>
      <c r="B16" s="224" t="s">
        <v>195</v>
      </c>
      <c r="C16" s="160"/>
      <c r="D16" s="2"/>
      <c r="E16" s="2"/>
      <c r="F16" s="254"/>
      <c r="G16" s="159"/>
      <c r="H16" s="49" t="str">
        <f>IF(G16&lt;&gt;"",(G16*100/$C15)-100,"")</f>
        <v/>
      </c>
      <c r="I16" s="159"/>
      <c r="J16" s="49" t="str">
        <f>IF(I16&lt;&gt;"",(I16*100/$C15)-100,"")</f>
        <v/>
      </c>
      <c r="K16" s="159"/>
      <c r="L16" s="49" t="str">
        <f>IF(K16&lt;&gt;"",(K16*100/$C15)-100,"")</f>
        <v/>
      </c>
      <c r="M16" s="159"/>
      <c r="N16" s="49" t="str">
        <f>IF(M16&lt;&gt;"",(M16*100/$C15)-100,"")</f>
        <v/>
      </c>
      <c r="O16" s="38"/>
    </row>
    <row r="17" spans="1:15" x14ac:dyDescent="0.3">
      <c r="A17" s="2"/>
      <c r="B17" s="224"/>
      <c r="C17" s="159"/>
      <c r="D17" s="2"/>
      <c r="E17" s="2"/>
      <c r="F17" s="223"/>
      <c r="G17" s="159"/>
      <c r="H17" s="49" t="str">
        <f>IF(G17&lt;&gt;"",(G17*100/$C15)-100,"")</f>
        <v/>
      </c>
      <c r="I17" s="159"/>
      <c r="J17" s="49" t="str">
        <f>IF(I17&lt;&gt;"",(I17*100/$C15)-100,"")</f>
        <v/>
      </c>
      <c r="K17" s="159"/>
      <c r="L17" s="49" t="str">
        <f>IF(K17&lt;&gt;"",(K17*100/$C15)-100,"")</f>
        <v/>
      </c>
      <c r="M17" s="159"/>
      <c r="N17" s="49" t="str">
        <f>IF(M17&lt;&gt;"",(M17*100/$C15)-100,"")</f>
        <v/>
      </c>
      <c r="O17" s="38"/>
    </row>
    <row r="18" spans="1:15" x14ac:dyDescent="0.3">
      <c r="A18" s="2"/>
      <c r="B18" s="224"/>
      <c r="C18" s="159"/>
      <c r="D18" s="2"/>
      <c r="E18" s="2"/>
      <c r="F18" s="60" t="s">
        <v>24</v>
      </c>
      <c r="G18" s="38"/>
      <c r="H18" s="64" t="str">
        <f>IFERROR(AVERAGE(H15:H17),"")</f>
        <v/>
      </c>
      <c r="I18" s="38"/>
      <c r="J18" s="64" t="str">
        <f>IFERROR(AVERAGE(J15:J17),"")</f>
        <v/>
      </c>
      <c r="K18" s="38"/>
      <c r="L18" s="64" t="str">
        <f>IFERROR(AVERAGE(L15:L17),"")</f>
        <v/>
      </c>
      <c r="M18" s="38"/>
      <c r="N18" s="64" t="str">
        <f>IFERROR(AVERAGE(N15:N17),"")</f>
        <v/>
      </c>
      <c r="O18" s="38"/>
    </row>
    <row r="19" spans="1:15" x14ac:dyDescent="0.3">
      <c r="A19" s="2"/>
      <c r="B19" s="60" t="s">
        <v>24</v>
      </c>
      <c r="C19" s="89" t="str">
        <f>IFERROR(AVERAGE(C16:C18),"")</f>
        <v/>
      </c>
      <c r="D19" s="2"/>
      <c r="E19" s="2"/>
      <c r="F19" s="253" t="str">
        <f>B16</f>
        <v>[HIGH]</v>
      </c>
      <c r="G19" s="160"/>
      <c r="H19" s="49" t="str">
        <f>IF(G19&lt;&gt;"",(G19*100/$C19)-100,"")</f>
        <v/>
      </c>
      <c r="I19" s="160"/>
      <c r="J19" s="49" t="str">
        <f>IF(I19&lt;&gt;"",(I19*100/$C19)-100,"")</f>
        <v/>
      </c>
      <c r="K19" s="160"/>
      <c r="L19" s="49" t="str">
        <f>IF(K19&lt;&gt;"",(K19*100/$C19)-100,"")</f>
        <v/>
      </c>
      <c r="M19" s="160"/>
      <c r="N19" s="49" t="str">
        <f>IF(M19&lt;&gt;"",(M19*100/$C19)-100,"")</f>
        <v/>
      </c>
      <c r="O19" s="38"/>
    </row>
    <row r="20" spans="1:15" x14ac:dyDescent="0.3">
      <c r="A20" s="38"/>
      <c r="B20" s="2"/>
      <c r="D20" s="2"/>
      <c r="E20" s="2"/>
      <c r="F20" s="254"/>
      <c r="G20" s="159"/>
      <c r="H20" s="49" t="str">
        <f>IF(G20&lt;&gt;"",(G20*100/$C19)-100,"")</f>
        <v/>
      </c>
      <c r="I20" s="159"/>
      <c r="J20" s="49" t="str">
        <f>IF(I20&lt;&gt;"",(I20*100/$C19)-100,"")</f>
        <v/>
      </c>
      <c r="K20" s="159"/>
      <c r="L20" s="49" t="str">
        <f>IF(K20&lt;&gt;"",(K20*100/$C19)-100,"")</f>
        <v/>
      </c>
      <c r="M20" s="159"/>
      <c r="N20" s="49" t="str">
        <f>IF(M20&lt;&gt;"",(M20*100/$C19)-100,"")</f>
        <v/>
      </c>
      <c r="O20" s="25"/>
    </row>
    <row r="21" spans="1:15" x14ac:dyDescent="0.3">
      <c r="A21" s="38"/>
      <c r="B21" s="109" t="s">
        <v>181</v>
      </c>
      <c r="C21" s="166"/>
      <c r="D21" s="2"/>
      <c r="E21" s="2"/>
      <c r="F21" s="223"/>
      <c r="G21" s="159"/>
      <c r="H21" s="49" t="str">
        <f>IF(G21&lt;&gt;"",(G21*100/$C19)-100,"")</f>
        <v/>
      </c>
      <c r="I21" s="159"/>
      <c r="J21" s="49" t="str">
        <f>IF(I21&lt;&gt;"",(I21*100/$C19)-100,"")</f>
        <v/>
      </c>
      <c r="K21" s="159"/>
      <c r="L21" s="49" t="str">
        <f>IF(K21&lt;&gt;"",(K21*100/$C19)-100,"")</f>
        <v/>
      </c>
      <c r="M21" s="159"/>
      <c r="N21" s="49" t="str">
        <f>IF(M21&lt;&gt;"",(M21*100/$C19)-100,"")</f>
        <v/>
      </c>
      <c r="O21" s="25"/>
    </row>
    <row r="22" spans="1:15" x14ac:dyDescent="0.3">
      <c r="A22" s="38"/>
      <c r="B22" s="2"/>
      <c r="C22" s="38"/>
      <c r="D22" s="2"/>
      <c r="E22" s="2"/>
      <c r="F22" s="60" t="s">
        <v>24</v>
      </c>
      <c r="G22" s="38"/>
      <c r="H22" s="64" t="str">
        <f>IFERROR(AVERAGE(H19:H21),"")</f>
        <v/>
      </c>
      <c r="I22" s="92"/>
      <c r="J22" s="64" t="str">
        <f>IFERROR(AVERAGE(J19:J21),"")</f>
        <v/>
      </c>
      <c r="K22" s="92"/>
      <c r="L22" s="64" t="str">
        <f>IFERROR(AVERAGE(L19:L21),"")</f>
        <v/>
      </c>
      <c r="M22" s="92"/>
      <c r="N22" s="64" t="str">
        <f>IFERROR(AVERAGE(N19:N21),"")</f>
        <v/>
      </c>
      <c r="O22" s="25"/>
    </row>
    <row r="23" spans="1:15" ht="14.4" customHeight="1" x14ac:dyDescent="0.3">
      <c r="A23" s="38"/>
      <c r="B23" s="278" t="s">
        <v>149</v>
      </c>
      <c r="C23" s="278"/>
      <c r="D23" s="278"/>
      <c r="E23" s="2"/>
      <c r="F23" s="65"/>
      <c r="G23" s="38"/>
      <c r="H23" s="2"/>
      <c r="I23" s="2"/>
      <c r="J23" s="2"/>
      <c r="K23" s="2"/>
      <c r="L23" s="2"/>
      <c r="M23" s="2"/>
      <c r="N23" s="2"/>
      <c r="O23" s="25"/>
    </row>
    <row r="24" spans="1:15" ht="14.4" customHeight="1" x14ac:dyDescent="0.3">
      <c r="A24" s="2"/>
      <c r="B24" s="2"/>
      <c r="C24" s="2"/>
      <c r="D24" s="2"/>
      <c r="E24" s="2"/>
      <c r="F24" s="65"/>
      <c r="G24" s="38"/>
      <c r="H24" s="2"/>
      <c r="I24" s="2"/>
      <c r="J24" s="2"/>
      <c r="K24" s="2"/>
      <c r="L24" s="2"/>
      <c r="M24" s="2"/>
      <c r="N24" s="2"/>
      <c r="O24" s="25"/>
    </row>
    <row r="25" spans="1:15" ht="14.4" customHeight="1" x14ac:dyDescent="0.3">
      <c r="A25" s="2"/>
      <c r="B25" s="20" t="s">
        <v>133</v>
      </c>
      <c r="C25" s="275"/>
      <c r="D25" s="275"/>
      <c r="E25" s="2"/>
      <c r="F25" s="281" t="s">
        <v>151</v>
      </c>
      <c r="G25" s="281"/>
      <c r="H25" s="281"/>
      <c r="I25" s="281"/>
      <c r="J25" s="281"/>
      <c r="K25" s="281"/>
      <c r="L25" s="281"/>
      <c r="M25" s="38"/>
      <c r="N25" s="38"/>
      <c r="O25" s="25"/>
    </row>
    <row r="26" spans="1:15" ht="14.4" customHeight="1" x14ac:dyDescent="0.3">
      <c r="A26" s="2"/>
      <c r="B26" s="68" t="s">
        <v>185</v>
      </c>
      <c r="C26" s="275"/>
      <c r="D26" s="275"/>
      <c r="E26" s="2"/>
      <c r="F26" s="38"/>
      <c r="G26" s="38"/>
      <c r="H26" s="38"/>
      <c r="I26" s="38"/>
      <c r="J26" s="38"/>
      <c r="K26" s="38"/>
      <c r="L26" s="38"/>
      <c r="M26" s="25"/>
      <c r="N26" s="25"/>
      <c r="O26" s="25"/>
    </row>
    <row r="27" spans="1:15" x14ac:dyDescent="0.3">
      <c r="A27" s="2"/>
      <c r="B27" s="20" t="s">
        <v>139</v>
      </c>
      <c r="C27" s="275"/>
      <c r="D27" s="275"/>
      <c r="E27" s="2"/>
      <c r="F27" s="38"/>
      <c r="G27" s="274" t="s">
        <v>136</v>
      </c>
      <c r="H27" s="274"/>
      <c r="I27" s="274" t="s">
        <v>137</v>
      </c>
      <c r="J27" s="274"/>
      <c r="K27" s="274" t="s">
        <v>138</v>
      </c>
      <c r="L27" s="274"/>
      <c r="M27" s="25"/>
      <c r="N27" s="25"/>
      <c r="O27" s="25"/>
    </row>
    <row r="28" spans="1:15" x14ac:dyDescent="0.3">
      <c r="A28" s="2"/>
      <c r="B28" s="20" t="s">
        <v>17</v>
      </c>
      <c r="C28" s="272"/>
      <c r="D28" s="273"/>
      <c r="E28" s="2"/>
      <c r="F28" s="20" t="s">
        <v>17</v>
      </c>
      <c r="G28" s="272"/>
      <c r="H28" s="273"/>
      <c r="I28" s="272"/>
      <c r="J28" s="273"/>
      <c r="K28" s="272"/>
      <c r="L28" s="273"/>
      <c r="M28" s="25"/>
      <c r="N28" s="25"/>
      <c r="O28" s="25"/>
    </row>
    <row r="29" spans="1:15" x14ac:dyDescent="0.3">
      <c r="A29" s="2"/>
      <c r="B29" s="2"/>
      <c r="C29" s="2"/>
      <c r="D29" s="94" t="s">
        <v>31</v>
      </c>
      <c r="E29" s="2"/>
      <c r="F29" s="2"/>
      <c r="G29" s="2"/>
      <c r="H29" s="94" t="s">
        <v>31</v>
      </c>
      <c r="I29" s="2"/>
      <c r="J29" s="94" t="s">
        <v>31</v>
      </c>
      <c r="K29" s="2"/>
      <c r="L29" s="94" t="s">
        <v>31</v>
      </c>
      <c r="M29" s="25"/>
      <c r="N29" s="25"/>
      <c r="O29" s="25"/>
    </row>
    <row r="30" spans="1:15" x14ac:dyDescent="0.3">
      <c r="A30" s="2"/>
      <c r="B30" s="253" t="str">
        <f>B12</f>
        <v>[LOW]</v>
      </c>
      <c r="C30" s="159"/>
      <c r="D30" s="49" t="str">
        <f>IF(C30&lt;&gt;"",(C30*100/$C15)-100,"")</f>
        <v/>
      </c>
      <c r="E30" s="2"/>
      <c r="F30" s="253" t="str">
        <f>B12</f>
        <v>[LOW]</v>
      </c>
      <c r="G30" s="159"/>
      <c r="H30" s="49" t="str">
        <f>IF(G30&lt;&gt;"",(G30*100/$C15)-100,"")</f>
        <v/>
      </c>
      <c r="I30" s="159"/>
      <c r="J30" s="49" t="str">
        <f>IF(I30&lt;&gt;"",(I30*100/$C15)-100,"")</f>
        <v/>
      </c>
      <c r="K30" s="159"/>
      <c r="L30" s="49" t="str">
        <f>IF(K30&lt;&gt;"",(K30*100/$C15)-100,"")</f>
        <v/>
      </c>
      <c r="M30" s="25"/>
      <c r="N30" s="25"/>
      <c r="O30" s="25"/>
    </row>
    <row r="31" spans="1:15" x14ac:dyDescent="0.3">
      <c r="A31" s="2"/>
      <c r="B31" s="254"/>
      <c r="C31" s="159"/>
      <c r="D31" s="49" t="str">
        <f>IF(C31&lt;&gt;"",(C31*100/$C15)-100,"")</f>
        <v/>
      </c>
      <c r="E31" s="2"/>
      <c r="F31" s="254"/>
      <c r="G31" s="159"/>
      <c r="H31" s="49" t="str">
        <f>IF(G31&lt;&gt;"",(G31*100/$C15)-100,"")</f>
        <v/>
      </c>
      <c r="I31" s="159"/>
      <c r="J31" s="49" t="str">
        <f>IF(I31&lt;&gt;"",(I31*100/$C15)-100,"")</f>
        <v/>
      </c>
      <c r="K31" s="159"/>
      <c r="L31" s="49" t="str">
        <f>IF(K31&lt;&gt;"",(K31*100/$C15)-100,"")</f>
        <v/>
      </c>
      <c r="M31" s="25"/>
      <c r="N31" s="25"/>
      <c r="O31" s="25"/>
    </row>
    <row r="32" spans="1:15" x14ac:dyDescent="0.3">
      <c r="A32" s="2"/>
      <c r="B32" s="223"/>
      <c r="C32" s="159"/>
      <c r="D32" s="49" t="str">
        <f>IF(C32&lt;&gt;"",(C32*100/$C15)-100,"")</f>
        <v/>
      </c>
      <c r="E32" s="2"/>
      <c r="F32" s="223"/>
      <c r="G32" s="159"/>
      <c r="H32" s="49" t="str">
        <f>IF(G32&lt;&gt;"",(G32*100/$C15)-100,"")</f>
        <v/>
      </c>
      <c r="I32" s="159"/>
      <c r="J32" s="49" t="str">
        <f>IF(I32&lt;&gt;"",(I32*100/$C15)-100,"")</f>
        <v/>
      </c>
      <c r="K32" s="159"/>
      <c r="L32" s="49" t="str">
        <f>IF(K32&lt;&gt;"",(K32*100/$C15)-100,"")</f>
        <v/>
      </c>
      <c r="M32" s="25"/>
      <c r="N32" s="25"/>
      <c r="O32" s="25"/>
    </row>
    <row r="33" spans="1:15" x14ac:dyDescent="0.3">
      <c r="A33" s="2"/>
      <c r="B33" s="60" t="s">
        <v>24</v>
      </c>
      <c r="C33" s="38"/>
      <c r="D33" s="64" t="str">
        <f>IFERROR(AVERAGE(D30:D32),"")</f>
        <v/>
      </c>
      <c r="E33" s="2"/>
      <c r="F33" s="60" t="s">
        <v>24</v>
      </c>
      <c r="G33" s="38"/>
      <c r="H33" s="64" t="str">
        <f>IFERROR(AVERAGE(H30:H32),"")</f>
        <v/>
      </c>
      <c r="I33" s="38"/>
      <c r="J33" s="64" t="str">
        <f>IFERROR(AVERAGE(J30:J32),"")</f>
        <v/>
      </c>
      <c r="K33" s="38"/>
      <c r="L33" s="64" t="str">
        <f>IFERROR(AVERAGE(L30:L32),"")</f>
        <v/>
      </c>
      <c r="M33" s="25"/>
      <c r="N33" s="25"/>
      <c r="O33" s="25"/>
    </row>
    <row r="34" spans="1:15" x14ac:dyDescent="0.3">
      <c r="A34" s="2"/>
      <c r="B34" s="253" t="str">
        <f>B16</f>
        <v>[HIGH]</v>
      </c>
      <c r="C34" s="160"/>
      <c r="D34" s="49" t="str">
        <f>IF(C34&lt;&gt;"",(C34*100/$C19)-100,"")</f>
        <v/>
      </c>
      <c r="E34" s="2"/>
      <c r="F34" s="282" t="str">
        <f>B16</f>
        <v>[HIGH]</v>
      </c>
      <c r="G34" s="160"/>
      <c r="H34" s="49" t="str">
        <f>IF(G34&lt;&gt;"",(G34*100/$C19)-100,"")</f>
        <v/>
      </c>
      <c r="I34" s="160"/>
      <c r="J34" s="49" t="str">
        <f>IF(I34&lt;&gt;"",(I34*100/$C19)-100,"")</f>
        <v/>
      </c>
      <c r="K34" s="160"/>
      <c r="L34" s="49" t="str">
        <f>IF(K34&lt;&gt;"",(K34*100/$C19)-100,"")</f>
        <v/>
      </c>
      <c r="M34" s="25"/>
      <c r="N34" s="25"/>
      <c r="O34" s="25"/>
    </row>
    <row r="35" spans="1:15" x14ac:dyDescent="0.3">
      <c r="A35" s="2"/>
      <c r="B35" s="254"/>
      <c r="C35" s="159"/>
      <c r="D35" s="49" t="str">
        <f>IF(C35&lt;&gt;"",(C35*100/$C19)-100,"")</f>
        <v/>
      </c>
      <c r="E35" s="2"/>
      <c r="F35" s="254"/>
      <c r="G35" s="159"/>
      <c r="H35" s="49" t="str">
        <f>IF(G35&lt;&gt;"",(G35*100/$C19)-100,"")</f>
        <v/>
      </c>
      <c r="I35" s="159"/>
      <c r="J35" s="49" t="str">
        <f>IF(I35&lt;&gt;"",(I35*100/$C19)-100,"")</f>
        <v/>
      </c>
      <c r="K35" s="159"/>
      <c r="L35" s="49" t="str">
        <f>IF(K35&lt;&gt;"",(K35*100/$C19)-100,"")</f>
        <v/>
      </c>
      <c r="M35" s="25"/>
      <c r="N35" s="25"/>
      <c r="O35" s="25"/>
    </row>
    <row r="36" spans="1:15" x14ac:dyDescent="0.3">
      <c r="A36" s="2"/>
      <c r="B36" s="223"/>
      <c r="C36" s="159"/>
      <c r="D36" s="49" t="str">
        <f>IF(C36&lt;&gt;"",(C36*100/$C19)-100,"")</f>
        <v/>
      </c>
      <c r="E36" s="2"/>
      <c r="F36" s="223"/>
      <c r="G36" s="159"/>
      <c r="H36" s="49" t="str">
        <f>IF(G36&lt;&gt;"",(G36*100/$C19)-100,"")</f>
        <v/>
      </c>
      <c r="I36" s="159"/>
      <c r="J36" s="49" t="str">
        <f>IF(I36&lt;&gt;"",(I36*100/$C19)-100,"")</f>
        <v/>
      </c>
      <c r="K36" s="159"/>
      <c r="L36" s="49" t="str">
        <f>IF(K36&lt;&gt;"",(K36*100/$C19)-100,"")</f>
        <v/>
      </c>
      <c r="M36" s="25"/>
      <c r="N36" s="25"/>
      <c r="O36" s="25"/>
    </row>
    <row r="37" spans="1:15" x14ac:dyDescent="0.3">
      <c r="A37" s="2"/>
      <c r="B37" s="60" t="s">
        <v>24</v>
      </c>
      <c r="C37" s="38"/>
      <c r="D37" s="64" t="str">
        <f>IFERROR(AVERAGE(D34:D36),"")</f>
        <v/>
      </c>
      <c r="E37" s="2"/>
      <c r="F37" s="60" t="s">
        <v>24</v>
      </c>
      <c r="G37" s="38"/>
      <c r="H37" s="64" t="str">
        <f>IFERROR(AVERAGE(H34:H36),"")</f>
        <v/>
      </c>
      <c r="I37" s="38"/>
      <c r="J37" s="64" t="str">
        <f>IFERROR(AVERAGE(J34:J36),"")</f>
        <v/>
      </c>
      <c r="K37" s="38"/>
      <c r="L37" s="64" t="str">
        <f>IFERROR(AVERAGE(L34:L36),"")</f>
        <v/>
      </c>
      <c r="M37" s="25"/>
      <c r="N37" s="25"/>
      <c r="O37" s="25"/>
    </row>
    <row r="38" spans="1:15" x14ac:dyDescent="0.3">
      <c r="A38" s="2"/>
      <c r="B38" s="38"/>
      <c r="C38" s="38"/>
      <c r="D38" s="2"/>
      <c r="E38" s="2"/>
      <c r="F38" s="65"/>
      <c r="G38" s="38"/>
      <c r="H38" s="65"/>
      <c r="I38" s="65"/>
      <c r="J38" s="65"/>
      <c r="K38" s="65"/>
      <c r="L38" s="65"/>
      <c r="M38" s="65"/>
      <c r="N38" s="25"/>
      <c r="O38" s="25"/>
    </row>
    <row r="39" spans="1:15" s="38" customFormat="1" x14ac:dyDescent="0.3">
      <c r="F39" s="65"/>
      <c r="H39" s="65"/>
      <c r="I39" s="92"/>
      <c r="J39" s="25"/>
      <c r="K39" s="25"/>
      <c r="L39" s="25"/>
      <c r="M39" s="25"/>
      <c r="N39" s="25"/>
      <c r="O39" s="25"/>
    </row>
    <row r="40" spans="1:15" ht="14.4" customHeight="1" x14ac:dyDescent="0.3">
      <c r="A40" s="2"/>
      <c r="B40" s="288" t="s">
        <v>152</v>
      </c>
      <c r="C40" s="288"/>
      <c r="D40" s="288"/>
      <c r="E40" s="2"/>
      <c r="F40" s="2"/>
      <c r="G40" s="2"/>
      <c r="H40" s="2"/>
      <c r="I40" s="2"/>
      <c r="J40" s="38"/>
      <c r="K40" s="38"/>
      <c r="L40" s="38"/>
      <c r="M40" s="38"/>
      <c r="N40" s="38"/>
      <c r="O40" s="2"/>
    </row>
    <row r="41" spans="1:15" ht="14.4" customHeight="1" x14ac:dyDescent="0.3">
      <c r="A41" s="2"/>
      <c r="B41" s="252"/>
      <c r="C41" s="252"/>
      <c r="D41" s="252"/>
      <c r="E41" s="2"/>
      <c r="F41" s="2"/>
      <c r="G41" s="2"/>
      <c r="H41" s="2"/>
      <c r="I41" s="2"/>
      <c r="J41" s="38"/>
      <c r="K41" s="38"/>
      <c r="L41" s="38"/>
      <c r="M41" s="38"/>
      <c r="N41" s="38"/>
      <c r="O41" s="2"/>
    </row>
    <row r="42" spans="1:15" x14ac:dyDescent="0.3">
      <c r="A42" s="2"/>
      <c r="B42" s="2"/>
      <c r="C42" s="2"/>
      <c r="D42" s="2"/>
      <c r="E42" s="2"/>
      <c r="F42" s="2"/>
      <c r="G42" s="2"/>
      <c r="H42" s="2"/>
      <c r="I42" s="2"/>
      <c r="J42" s="38"/>
      <c r="K42" s="38"/>
      <c r="L42" s="38"/>
      <c r="M42" s="38"/>
      <c r="N42" s="38"/>
      <c r="O42" s="2"/>
    </row>
    <row r="43" spans="1:15" x14ac:dyDescent="0.3">
      <c r="A43" s="2"/>
      <c r="B43" s="20" t="s">
        <v>133</v>
      </c>
      <c r="C43" s="275"/>
      <c r="D43" s="275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3">
      <c r="A44" s="2"/>
      <c r="B44" s="68" t="s">
        <v>185</v>
      </c>
      <c r="C44" s="272"/>
      <c r="D44" s="273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3">
      <c r="A45" s="2"/>
      <c r="B45" s="20" t="s">
        <v>139</v>
      </c>
      <c r="C45" s="275"/>
      <c r="D45" s="275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3">
      <c r="A46" s="2"/>
      <c r="B46" s="20" t="s">
        <v>17</v>
      </c>
      <c r="C46" s="272"/>
      <c r="D46" s="273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x14ac:dyDescent="0.3">
      <c r="A47" s="2"/>
      <c r="B47" s="2"/>
      <c r="C47" s="2"/>
      <c r="D47" s="95" t="s">
        <v>31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3">
      <c r="A48" s="2"/>
      <c r="B48" s="253" t="str">
        <f>B12</f>
        <v>[LOW]</v>
      </c>
      <c r="C48" s="159"/>
      <c r="D48" s="49" t="str">
        <f>IF(C48&lt;&gt;"",(C48*100/$C15)-100,"")</f>
        <v/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3">
      <c r="A49" s="2"/>
      <c r="B49" s="254"/>
      <c r="C49" s="159"/>
      <c r="D49" s="49" t="str">
        <f>IF(C49&lt;&gt;"",(C49*100/$C15)-100,"")</f>
        <v/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3">
      <c r="A50" s="2"/>
      <c r="B50" s="223"/>
      <c r="C50" s="159"/>
      <c r="D50" s="49" t="str">
        <f>IF(C50&lt;&gt;"",(C50*100/$C15)-100,"")</f>
        <v/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3">
      <c r="A51" s="2"/>
      <c r="B51" s="60" t="s">
        <v>24</v>
      </c>
      <c r="C51" s="38"/>
      <c r="D51" s="64" t="str">
        <f>IFERROR(AVERAGE(D48:D50),"")</f>
        <v/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3">
      <c r="A52" s="2"/>
      <c r="B52" s="253" t="str">
        <f>B16</f>
        <v>[HIGH]</v>
      </c>
      <c r="C52" s="160"/>
      <c r="D52" s="49" t="str">
        <f>IF(C52&lt;&gt;"",(C52*100/$C19)-100,"")</f>
        <v/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3">
      <c r="A53" s="2"/>
      <c r="B53" s="254"/>
      <c r="C53" s="159"/>
      <c r="D53" s="49" t="str">
        <f>IF(C53&lt;&gt;"",(C53*100/$C19)-100,"")</f>
        <v/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3">
      <c r="A54" s="2"/>
      <c r="B54" s="223"/>
      <c r="C54" s="159"/>
      <c r="D54" s="49" t="str">
        <f>IF(C54&lt;&gt;"",(C54*100/$C19)-100,"")</f>
        <v/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3">
      <c r="A55" s="2"/>
      <c r="B55" s="60" t="s">
        <v>24</v>
      </c>
      <c r="C55" s="38"/>
      <c r="D55" s="64" t="str">
        <f>IFERROR(AVERAGE(D52:D54),"")</f>
        <v/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3">
      <c r="A56" s="2"/>
      <c r="B56" s="65"/>
      <c r="C56" s="38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3">
      <c r="A57" s="2"/>
      <c r="B57" s="38"/>
      <c r="C57" s="38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3">
      <c r="A58" s="2"/>
      <c r="B58" s="239" t="s">
        <v>144</v>
      </c>
      <c r="C58" s="240"/>
      <c r="D58" s="286" t="s">
        <v>31</v>
      </c>
      <c r="E58" s="227" t="s">
        <v>66</v>
      </c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3">
      <c r="A59" s="2"/>
      <c r="B59" s="243"/>
      <c r="C59" s="244"/>
      <c r="D59" s="287"/>
      <c r="E59" s="228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3">
      <c r="A63" s="2"/>
      <c r="B63" s="65"/>
      <c r="C63" s="65"/>
      <c r="D63" s="65"/>
      <c r="E63" s="65"/>
      <c r="F63" s="2"/>
      <c r="G63" s="2"/>
      <c r="H63" s="65"/>
      <c r="I63" s="2"/>
      <c r="J63" s="2"/>
      <c r="K63" s="2"/>
      <c r="L63" s="2"/>
      <c r="M63" s="2"/>
      <c r="N63" s="2"/>
      <c r="O63" s="2"/>
    </row>
    <row r="64" spans="1:15" x14ac:dyDescent="0.3">
      <c r="A64" s="2"/>
      <c r="B64" s="65"/>
      <c r="C64" s="65"/>
      <c r="D64" s="65"/>
      <c r="E64" s="38"/>
      <c r="F64" s="2"/>
      <c r="G64" s="2"/>
      <c r="H64" s="65"/>
      <c r="I64" s="2"/>
      <c r="J64" s="2"/>
      <c r="K64" s="2"/>
      <c r="L64" s="2"/>
      <c r="M64" s="2"/>
      <c r="N64" s="2"/>
      <c r="O64" s="2"/>
    </row>
    <row r="65" spans="1:15" x14ac:dyDescent="0.3">
      <c r="A65" s="2"/>
      <c r="B65" s="65"/>
      <c r="C65" s="65"/>
      <c r="D65" s="65"/>
      <c r="E65" s="65"/>
      <c r="F65" s="2"/>
      <c r="G65" s="2"/>
      <c r="H65" s="65"/>
      <c r="I65" s="2"/>
      <c r="J65" s="2"/>
      <c r="K65" s="2"/>
      <c r="L65" s="2"/>
      <c r="M65" s="2"/>
      <c r="N65" s="2"/>
      <c r="O65" s="2"/>
    </row>
    <row r="66" spans="1:15" x14ac:dyDescent="0.3">
      <c r="A66" s="2"/>
      <c r="B66" s="65"/>
      <c r="C66" s="65"/>
      <c r="D66" s="65"/>
      <c r="E66" s="65"/>
      <c r="F66" s="38"/>
      <c r="G66" s="38"/>
      <c r="H66" s="38"/>
      <c r="I66" s="2"/>
      <c r="J66" s="2"/>
      <c r="K66" s="2"/>
      <c r="L66" s="2"/>
      <c r="M66" s="2"/>
      <c r="N66" s="2"/>
      <c r="O66" s="2"/>
    </row>
    <row r="67" spans="1:15" x14ac:dyDescent="0.3">
      <c r="A67" s="2"/>
      <c r="B67" s="65"/>
      <c r="C67" s="65"/>
      <c r="D67" s="65"/>
      <c r="E67" s="65"/>
      <c r="F67" s="65"/>
      <c r="G67" s="65"/>
      <c r="H67" s="65"/>
      <c r="I67" s="65"/>
      <c r="J67" s="65"/>
      <c r="K67" s="2"/>
      <c r="L67" s="2"/>
      <c r="M67" s="2"/>
      <c r="N67" s="2"/>
      <c r="O67" s="2"/>
    </row>
    <row r="68" spans="1:15" x14ac:dyDescent="0.3">
      <c r="A68" s="2"/>
      <c r="B68" s="65"/>
      <c r="C68" s="65"/>
      <c r="D68" s="38"/>
      <c r="E68" s="65"/>
      <c r="F68" s="65"/>
      <c r="G68" s="65"/>
      <c r="H68" s="65"/>
      <c r="I68" s="65"/>
      <c r="J68" s="65"/>
      <c r="K68" s="2"/>
      <c r="L68" s="2"/>
      <c r="M68" s="2"/>
      <c r="N68" s="2"/>
      <c r="O68" s="2"/>
    </row>
    <row r="69" spans="1:15" x14ac:dyDescent="0.3">
      <c r="A69" s="2"/>
      <c r="B69" s="65"/>
      <c r="C69" s="65"/>
      <c r="D69" s="65"/>
      <c r="E69" s="38"/>
      <c r="F69" s="65"/>
      <c r="G69" s="65"/>
      <c r="H69" s="65"/>
      <c r="I69" s="65"/>
      <c r="J69" s="65"/>
      <c r="K69" s="2"/>
      <c r="L69" s="2"/>
      <c r="M69" s="2"/>
      <c r="N69" s="2"/>
      <c r="O69" s="2"/>
    </row>
    <row r="70" spans="1:15" x14ac:dyDescent="0.3">
      <c r="A70" s="2"/>
      <c r="B70" s="65"/>
      <c r="C70" s="65"/>
      <c r="D70" s="65"/>
      <c r="E70" s="38"/>
      <c r="F70" s="65"/>
      <c r="G70" s="65"/>
      <c r="H70" s="65"/>
      <c r="I70" s="65"/>
      <c r="J70" s="65"/>
      <c r="K70" s="2"/>
      <c r="L70" s="2"/>
      <c r="M70" s="2"/>
      <c r="N70" s="2"/>
      <c r="O70" s="2"/>
    </row>
    <row r="71" spans="1:15" x14ac:dyDescent="0.3">
      <c r="A71" s="2"/>
      <c r="B71" s="65"/>
      <c r="C71" s="65"/>
      <c r="D71" s="65"/>
      <c r="E71" s="38"/>
      <c r="F71" s="38"/>
      <c r="G71" s="38"/>
      <c r="H71" s="38"/>
      <c r="I71" s="2"/>
      <c r="J71" s="2"/>
      <c r="K71" s="2"/>
      <c r="L71" s="2"/>
      <c r="M71" s="2"/>
      <c r="N71" s="2"/>
      <c r="O71" s="2"/>
    </row>
    <row r="72" spans="1:15" x14ac:dyDescent="0.3">
      <c r="A72" s="2"/>
      <c r="B72" s="65"/>
      <c r="C72" s="65"/>
      <c r="D72" s="38"/>
      <c r="E72" s="38"/>
      <c r="F72" s="38"/>
      <c r="G72" s="38"/>
      <c r="H72" s="38"/>
      <c r="I72" s="2"/>
      <c r="J72" s="2"/>
      <c r="K72" s="2"/>
      <c r="L72" s="2"/>
      <c r="M72" s="2"/>
      <c r="N72" s="2"/>
      <c r="O72" s="2"/>
    </row>
    <row r="73" spans="1:15" x14ac:dyDescent="0.3">
      <c r="A73" s="2"/>
      <c r="B73" s="38"/>
      <c r="C73" s="65"/>
      <c r="D73" s="65"/>
      <c r="E73" s="65"/>
      <c r="F73" s="38"/>
      <c r="G73" s="38"/>
      <c r="H73" s="38"/>
      <c r="I73" s="2"/>
      <c r="J73" s="2"/>
      <c r="K73" s="2"/>
      <c r="L73" s="2"/>
      <c r="M73" s="2"/>
      <c r="N73" s="2"/>
      <c r="O73" s="2"/>
    </row>
    <row r="74" spans="1:15" x14ac:dyDescent="0.3">
      <c r="A74" s="4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3" t="s">
        <v>267</v>
      </c>
    </row>
  </sheetData>
  <sheetProtection algorithmName="SHA-512" hashValue="souEWK0C3cFPxK83/9STsWUgLLJZ3QsS7EufFOtPYOjxuk86ueUJeRN5J7wFlhpjuLxh/Io5woGG4peAk+zPdg==" saltValue="g1s4A4uMRzqAqV6amRIe4w==" spinCount="100000" sheet="1" formatCells="0"/>
  <mergeCells count="49">
    <mergeCell ref="A1:O1"/>
    <mergeCell ref="A3:O3"/>
    <mergeCell ref="B5:G5"/>
    <mergeCell ref="B6:G6"/>
    <mergeCell ref="G10:J10"/>
    <mergeCell ref="K10:N10"/>
    <mergeCell ref="B9:C9"/>
    <mergeCell ref="F8:N8"/>
    <mergeCell ref="A2:N2"/>
    <mergeCell ref="D58:D59"/>
    <mergeCell ref="E58:E59"/>
    <mergeCell ref="B12:B14"/>
    <mergeCell ref="F30:F32"/>
    <mergeCell ref="F34:F36"/>
    <mergeCell ref="B58:C59"/>
    <mergeCell ref="F19:F21"/>
    <mergeCell ref="F15:F17"/>
    <mergeCell ref="B23:D23"/>
    <mergeCell ref="B30:B32"/>
    <mergeCell ref="B34:B36"/>
    <mergeCell ref="B40:D41"/>
    <mergeCell ref="C45:D45"/>
    <mergeCell ref="B48:B50"/>
    <mergeCell ref="B52:B54"/>
    <mergeCell ref="C28:D28"/>
    <mergeCell ref="G11:J11"/>
    <mergeCell ref="K11:N11"/>
    <mergeCell ref="C25:D25"/>
    <mergeCell ref="K12:L12"/>
    <mergeCell ref="M12:N12"/>
    <mergeCell ref="F25:L25"/>
    <mergeCell ref="G12:H12"/>
    <mergeCell ref="I12:J12"/>
    <mergeCell ref="G13:H13"/>
    <mergeCell ref="I13:J13"/>
    <mergeCell ref="K13:L13"/>
    <mergeCell ref="M13:N13"/>
    <mergeCell ref="B16:B18"/>
    <mergeCell ref="C46:D46"/>
    <mergeCell ref="C44:D44"/>
    <mergeCell ref="K28:L28"/>
    <mergeCell ref="C43:D43"/>
    <mergeCell ref="C26:D26"/>
    <mergeCell ref="C27:D27"/>
    <mergeCell ref="K27:L27"/>
    <mergeCell ref="I27:J27"/>
    <mergeCell ref="G28:H28"/>
    <mergeCell ref="G27:H27"/>
    <mergeCell ref="I28:J28"/>
  </mergeCells>
  <conditionalFormatting sqref="H18 J18 L18 N18 H22 J22 L22 N22 D33 H33 J33 L33 D37 H37 J37 L37 D51 D55">
    <cfRule type="containsBlanks" dxfId="10" priority="21">
      <formula>LEN(TRIM(D18))=0</formula>
    </cfRule>
    <cfRule type="cellIs" dxfId="9" priority="22" operator="between">
      <formula>15</formula>
      <formula>-15</formula>
    </cfRule>
    <cfRule type="cellIs" dxfId="8" priority="23" operator="notBetween">
      <formula>15</formula>
      <formula>-15</formula>
    </cfRule>
  </conditionalFormatting>
  <printOptions horizontalCentered="1" verticalCentered="1"/>
  <pageMargins left="0" right="0" top="0" bottom="0" header="0" footer="0"/>
  <pageSetup paperSize="9" scale="70" fitToHeight="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BAF225-3866-4EDB-9A83-961070D728E5}">
  <sheetPr codeName="Foglio12">
    <pageSetUpPr fitToPage="1"/>
  </sheetPr>
  <dimension ref="A1:K39"/>
  <sheetViews>
    <sheetView topLeftCell="A8" zoomScale="70" zoomScaleNormal="70" workbookViewId="0">
      <selection activeCell="Q40" sqref="Q40"/>
    </sheetView>
  </sheetViews>
  <sheetFormatPr defaultRowHeight="14.4" x14ac:dyDescent="0.3"/>
  <cols>
    <col min="1" max="1" width="11.77734375" customWidth="1"/>
    <col min="2" max="2" width="14.109375" customWidth="1"/>
    <col min="3" max="3" width="32.44140625" customWidth="1"/>
    <col min="4" max="7" width="11.77734375" customWidth="1"/>
    <col min="8" max="8" width="13.44140625" customWidth="1"/>
    <col min="9" max="9" width="11.77734375" customWidth="1"/>
    <col min="10" max="10" width="12.109375" customWidth="1"/>
    <col min="11" max="11" width="2.44140625" customWidth="1"/>
  </cols>
  <sheetData>
    <row r="1" spans="1:11" s="1" customFormat="1" ht="23.4" customHeight="1" x14ac:dyDescent="0.3">
      <c r="A1" s="189" t="s">
        <v>240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</row>
    <row r="2" spans="1:11" s="1" customFormat="1" ht="23.4" customHeight="1" x14ac:dyDescent="0.3">
      <c r="A2" s="189" t="s">
        <v>242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</row>
    <row r="3" spans="1:11" s="1" customFormat="1" ht="23.4" customHeight="1" x14ac:dyDescent="0.45">
      <c r="A3" s="190" t="s">
        <v>110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</row>
    <row r="4" spans="1:11" s="1" customFormat="1" ht="14.4" customHeight="1" x14ac:dyDescent="0.4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</row>
    <row r="5" spans="1:11" x14ac:dyDescent="0.3">
      <c r="A5" s="63" t="s">
        <v>228</v>
      </c>
      <c r="B5" s="191"/>
      <c r="C5" s="191"/>
      <c r="D5" s="191"/>
      <c r="E5" s="191"/>
      <c r="F5" s="2"/>
      <c r="G5" s="2"/>
      <c r="H5" s="2"/>
      <c r="I5" s="2"/>
      <c r="J5" s="2"/>
      <c r="K5" s="2"/>
    </row>
    <row r="6" spans="1:11" x14ac:dyDescent="0.3">
      <c r="A6" s="63" t="s">
        <v>2</v>
      </c>
      <c r="B6" s="192"/>
      <c r="C6" s="192"/>
      <c r="D6" s="192"/>
      <c r="E6" s="192"/>
      <c r="F6" s="2"/>
      <c r="G6" s="2"/>
      <c r="H6" s="2"/>
      <c r="I6" s="2"/>
      <c r="J6" s="2"/>
      <c r="K6" s="2"/>
    </row>
    <row r="7" spans="1:11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</row>
    <row r="8" spans="1:11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spans="1:11" x14ac:dyDescent="0.3">
      <c r="A9" s="2"/>
      <c r="C9" s="2"/>
      <c r="D9" s="20" t="s">
        <v>111</v>
      </c>
      <c r="E9" s="20" t="s">
        <v>112</v>
      </c>
      <c r="F9" s="20" t="s">
        <v>113</v>
      </c>
      <c r="G9" s="40"/>
      <c r="H9" s="40"/>
      <c r="I9" s="40"/>
      <c r="J9" s="40"/>
      <c r="K9" s="40"/>
    </row>
    <row r="10" spans="1:11" ht="14.4" customHeight="1" x14ac:dyDescent="0.3">
      <c r="A10" s="2"/>
      <c r="B10" s="290" t="s">
        <v>131</v>
      </c>
      <c r="C10" s="20" t="s">
        <v>142</v>
      </c>
      <c r="D10" s="148"/>
      <c r="E10" s="148"/>
      <c r="F10" s="148"/>
      <c r="G10" s="60"/>
      <c r="H10" s="109" t="s">
        <v>181</v>
      </c>
      <c r="I10" s="166"/>
      <c r="J10" s="40"/>
      <c r="K10" s="40"/>
    </row>
    <row r="11" spans="1:11" ht="15.6" x14ac:dyDescent="0.35">
      <c r="A11" s="2"/>
      <c r="B11" s="291"/>
      <c r="C11" s="20" t="s">
        <v>229</v>
      </c>
      <c r="D11" s="148"/>
      <c r="E11" s="148"/>
      <c r="F11" s="148"/>
      <c r="G11" s="38"/>
      <c r="H11" s="38"/>
      <c r="I11" s="40"/>
      <c r="J11" s="40"/>
      <c r="K11" s="40"/>
    </row>
    <row r="12" spans="1:11" ht="15.6" x14ac:dyDescent="0.35">
      <c r="A12" s="2"/>
      <c r="B12" s="292"/>
      <c r="C12" s="20" t="s">
        <v>256</v>
      </c>
      <c r="D12" s="53" t="str">
        <f>IF(D11&lt;&gt;"",(D11/2),"")</f>
        <v/>
      </c>
      <c r="E12" s="53" t="str">
        <f t="shared" ref="E12:F12" si="0">IF(E11&lt;&gt;"",(E11/2),"")</f>
        <v/>
      </c>
      <c r="F12" s="53" t="str">
        <f t="shared" si="0"/>
        <v/>
      </c>
      <c r="G12" s="38"/>
      <c r="H12" s="38"/>
      <c r="I12" s="40"/>
      <c r="J12" s="40"/>
      <c r="K12" s="40"/>
    </row>
    <row r="13" spans="1:11" x14ac:dyDescent="0.3">
      <c r="A13" s="2"/>
      <c r="C13" s="38"/>
      <c r="D13" s="38"/>
      <c r="E13" s="38"/>
      <c r="G13" s="75"/>
      <c r="H13" s="38"/>
      <c r="I13" s="75"/>
      <c r="J13" s="38"/>
      <c r="K13" s="38"/>
    </row>
    <row r="14" spans="1:11" x14ac:dyDescent="0.3">
      <c r="A14" s="2"/>
      <c r="B14" s="290" t="s">
        <v>132</v>
      </c>
      <c r="C14" s="20" t="s">
        <v>24</v>
      </c>
      <c r="D14" s="148"/>
      <c r="E14" s="148"/>
      <c r="F14" s="148"/>
      <c r="G14" s="38" t="s">
        <v>41</v>
      </c>
      <c r="H14" s="38"/>
      <c r="I14" s="38"/>
      <c r="J14" s="38"/>
      <c r="K14" s="38"/>
    </row>
    <row r="15" spans="1:11" ht="15.6" x14ac:dyDescent="0.35">
      <c r="A15" s="3"/>
      <c r="B15" s="291"/>
      <c r="C15" s="20" t="s">
        <v>234</v>
      </c>
      <c r="D15" s="159"/>
      <c r="E15" s="159"/>
      <c r="F15" s="148"/>
      <c r="G15" s="38"/>
      <c r="H15" s="38"/>
      <c r="I15" s="38"/>
      <c r="J15" s="38"/>
      <c r="K15" s="25"/>
    </row>
    <row r="16" spans="1:11" x14ac:dyDescent="0.3">
      <c r="A16" s="2"/>
      <c r="B16" s="292"/>
      <c r="C16" s="20" t="s">
        <v>232</v>
      </c>
      <c r="D16" s="39" t="str">
        <f t="shared" ref="D16:F16" si="1">IF(D14&lt;&gt;"",(D14-D10),"")</f>
        <v/>
      </c>
      <c r="E16" s="39" t="str">
        <f t="shared" si="1"/>
        <v/>
      </c>
      <c r="F16" s="39" t="str">
        <f t="shared" si="1"/>
        <v/>
      </c>
      <c r="G16" s="38"/>
      <c r="H16" s="38"/>
      <c r="I16" s="38"/>
      <c r="J16" s="38"/>
      <c r="K16" s="25"/>
    </row>
    <row r="17" spans="1:11" x14ac:dyDescent="0.3">
      <c r="A17" s="2"/>
      <c r="B17" s="65"/>
      <c r="C17" s="38"/>
      <c r="D17" s="38"/>
      <c r="E17" s="38"/>
      <c r="F17" s="38"/>
      <c r="G17" s="38"/>
      <c r="H17" s="38"/>
      <c r="I17" s="38"/>
      <c r="J17" s="38"/>
      <c r="K17" s="25"/>
    </row>
    <row r="18" spans="1:11" ht="14.4" customHeight="1" x14ac:dyDescent="0.35">
      <c r="A18" s="2"/>
      <c r="B18" s="65"/>
      <c r="C18" s="20" t="s">
        <v>230</v>
      </c>
      <c r="D18" s="169" t="str">
        <f>IF(D16&lt;&gt;"",SQRT(((D16/SQRT(3))^2)+(D12^2)),"")</f>
        <v/>
      </c>
      <c r="E18" s="169" t="str">
        <f t="shared" ref="E18:F18" si="2">IF(E16&lt;&gt;"",SQRT(((E16/SQRT(3))^2)+(E12^2)),"")</f>
        <v/>
      </c>
      <c r="F18" s="169" t="str">
        <f t="shared" si="2"/>
        <v/>
      </c>
      <c r="G18" s="38"/>
      <c r="H18" s="38"/>
      <c r="I18" s="38"/>
      <c r="J18" s="38"/>
      <c r="K18" s="40"/>
    </row>
    <row r="19" spans="1:11" ht="14.4" customHeight="1" x14ac:dyDescent="0.3">
      <c r="A19" s="2"/>
      <c r="B19" s="65"/>
      <c r="C19" s="19"/>
      <c r="D19" s="19"/>
      <c r="E19" s="19"/>
      <c r="F19" s="19"/>
      <c r="G19" s="40"/>
      <c r="H19" s="40"/>
      <c r="I19" s="40"/>
      <c r="J19" s="40"/>
      <c r="K19" s="40"/>
    </row>
    <row r="20" spans="1:11" ht="15.6" x14ac:dyDescent="0.35">
      <c r="A20" s="2"/>
      <c r="B20" s="65"/>
      <c r="C20" s="68" t="s">
        <v>233</v>
      </c>
      <c r="D20" s="84" t="str">
        <f>IF(D18&lt;&gt;"",(SQRT(POWER(D15,2)+POWER(D18,2))),"")</f>
        <v/>
      </c>
      <c r="E20" s="84" t="str">
        <f t="shared" ref="E20:F20" si="3">IF(E18&lt;&gt;"",(SQRT(POWER(E15,2)+POWER(E18,2))),"")</f>
        <v/>
      </c>
      <c r="F20" s="84" t="str">
        <f t="shared" si="3"/>
        <v/>
      </c>
      <c r="G20" s="65"/>
      <c r="H20" s="65"/>
      <c r="I20" s="73"/>
      <c r="J20" s="73"/>
      <c r="K20" s="40"/>
    </row>
    <row r="21" spans="1:11" x14ac:dyDescent="0.3">
      <c r="A21" s="19"/>
      <c r="B21" s="65"/>
      <c r="C21" s="32" t="s">
        <v>129</v>
      </c>
      <c r="D21" s="84" t="str">
        <f>IFERROR(D20*2,"")</f>
        <v/>
      </c>
      <c r="E21" s="84" t="str">
        <f t="shared" ref="E21:F21" si="4">IFERROR(E20*2,"")</f>
        <v/>
      </c>
      <c r="F21" s="84" t="str">
        <f t="shared" si="4"/>
        <v/>
      </c>
      <c r="G21" s="65"/>
      <c r="H21" s="65" t="s">
        <v>41</v>
      </c>
      <c r="I21" s="74"/>
      <c r="J21" s="74"/>
      <c r="K21" s="40"/>
    </row>
    <row r="22" spans="1:11" ht="17.399999999999999" customHeight="1" x14ac:dyDescent="0.3">
      <c r="A22" s="19"/>
      <c r="B22" s="65"/>
      <c r="C22" s="32" t="s">
        <v>257</v>
      </c>
      <c r="D22" s="53" t="str">
        <f>IFERROR(D21*100/D14, "")</f>
        <v/>
      </c>
      <c r="E22" s="53" t="str">
        <f t="shared" ref="E22:F22" si="5">IFERROR(E21*100/E14, "")</f>
        <v/>
      </c>
      <c r="F22" s="53" t="str">
        <f t="shared" si="5"/>
        <v/>
      </c>
      <c r="G22" s="40"/>
      <c r="H22" s="40"/>
      <c r="I22" s="40"/>
      <c r="J22" s="40"/>
      <c r="K22" s="40"/>
    </row>
    <row r="23" spans="1:11" x14ac:dyDescent="0.3">
      <c r="A23" s="19"/>
      <c r="B23" s="2"/>
      <c r="C23" s="2"/>
      <c r="D23" s="2"/>
      <c r="E23" s="2"/>
      <c r="F23" s="2"/>
      <c r="G23" s="2"/>
      <c r="H23" s="38"/>
      <c r="I23" s="38"/>
      <c r="J23" s="38"/>
      <c r="K23" s="38"/>
    </row>
    <row r="24" spans="1:11" x14ac:dyDescent="0.3">
      <c r="A24" s="3"/>
      <c r="B24" s="76"/>
      <c r="C24" s="76"/>
      <c r="D24" s="76"/>
      <c r="E24" s="76"/>
      <c r="F24" s="77"/>
      <c r="G24" s="51"/>
      <c r="H24" s="38"/>
      <c r="I24" s="38"/>
      <c r="J24" s="17"/>
      <c r="K24" s="38"/>
    </row>
    <row r="25" spans="1:11" x14ac:dyDescent="0.3">
      <c r="A25" s="3"/>
      <c r="B25" s="76"/>
      <c r="C25" s="76"/>
      <c r="D25" s="76"/>
      <c r="E25" s="76"/>
      <c r="F25" s="77"/>
      <c r="G25" s="51"/>
      <c r="H25" s="47"/>
      <c r="I25" s="47"/>
      <c r="J25" s="27"/>
      <c r="K25" s="25"/>
    </row>
    <row r="26" spans="1:11" ht="15.6" x14ac:dyDescent="0.3">
      <c r="A26" s="13"/>
      <c r="B26" s="2"/>
      <c r="C26" s="13"/>
      <c r="D26" s="35"/>
      <c r="E26" s="35"/>
      <c r="F26" s="25"/>
      <c r="G26" s="25"/>
      <c r="H26" s="47"/>
      <c r="I26" s="47"/>
      <c r="J26" s="13"/>
      <c r="K26" s="25"/>
    </row>
    <row r="27" spans="1:11" ht="15.6" x14ac:dyDescent="0.3">
      <c r="A27" s="13"/>
      <c r="B27" s="2"/>
      <c r="C27" s="13"/>
      <c r="D27" s="35"/>
      <c r="E27" s="35"/>
      <c r="F27" s="25"/>
      <c r="G27" s="25"/>
      <c r="H27" s="40"/>
      <c r="I27" s="40"/>
      <c r="J27" s="13"/>
      <c r="K27" s="25"/>
    </row>
    <row r="28" spans="1:11" ht="15.6" x14ac:dyDescent="0.3">
      <c r="A28" s="13"/>
      <c r="B28" s="2"/>
      <c r="C28" s="2"/>
      <c r="D28" s="2"/>
      <c r="E28" s="2"/>
      <c r="F28" s="2"/>
      <c r="G28" s="2"/>
      <c r="H28" s="4"/>
      <c r="I28" s="50"/>
      <c r="J28" s="50"/>
      <c r="K28" s="17"/>
    </row>
    <row r="29" spans="1:11" x14ac:dyDescent="0.3">
      <c r="A29" s="2"/>
      <c r="B29" s="2"/>
      <c r="C29" s="2"/>
      <c r="D29" s="2"/>
      <c r="E29" s="2"/>
      <c r="F29" s="2"/>
      <c r="G29" s="2"/>
      <c r="H29" s="23"/>
      <c r="I29" s="23"/>
      <c r="J29" s="23"/>
      <c r="K29" s="2"/>
    </row>
    <row r="30" spans="1:11" x14ac:dyDescent="0.3">
      <c r="A30" s="2"/>
      <c r="B30" s="2"/>
      <c r="C30" s="2"/>
      <c r="D30" s="2"/>
      <c r="E30" s="2"/>
      <c r="F30" s="2"/>
      <c r="G30" s="2"/>
      <c r="H30" s="23" t="str">
        <f t="shared" ref="H30" si="6">IFERROR(STDEV(H23:H26)," ")</f>
        <v xml:space="preserve"> </v>
      </c>
      <c r="I30" s="23"/>
      <c r="J30" s="23"/>
      <c r="K30" s="2"/>
    </row>
    <row r="31" spans="1:1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</row>
    <row r="32" spans="1:1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</row>
    <row r="34" spans="1:1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  <row r="35" spans="1:1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</row>
    <row r="36" spans="1:1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</row>
    <row r="37" spans="1:1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</row>
    <row r="38" spans="1:1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</row>
    <row r="39" spans="1:11" x14ac:dyDescent="0.3">
      <c r="A39" s="4"/>
      <c r="B39" s="2"/>
      <c r="C39" s="2"/>
      <c r="D39" s="2"/>
      <c r="E39" s="2"/>
      <c r="F39" s="2"/>
      <c r="G39" s="2"/>
      <c r="H39" s="2"/>
      <c r="I39" s="2"/>
      <c r="K39" s="3" t="s">
        <v>268</v>
      </c>
    </row>
  </sheetData>
  <sheetProtection algorithmName="SHA-512" hashValue="VAEKZZrgcvju6D/EBzHzIGCPD6CmPRu1vpJSSjzVhBRPRNq5rTwDLmxPiI8h1XkaovtU3VZMgckOwTJXyCJEBA==" saltValue="cVitVl8wwC7a4URBnFsPTA==" spinCount="100000" sheet="1" formatCells="0"/>
  <mergeCells count="7">
    <mergeCell ref="B14:B16"/>
    <mergeCell ref="A1:K1"/>
    <mergeCell ref="A3:K3"/>
    <mergeCell ref="B10:B12"/>
    <mergeCell ref="B5:E5"/>
    <mergeCell ref="B6:E6"/>
    <mergeCell ref="A2:K2"/>
  </mergeCells>
  <phoneticPr fontId="16" type="noConversion"/>
  <printOptions horizontalCentered="1" verticalCentered="1"/>
  <pageMargins left="0" right="0" top="0" bottom="0" header="0" footer="0"/>
  <pageSetup paperSize="9" scale="91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6A4BF-419A-4F3F-93CA-688BFEF841F1}">
  <sheetPr codeName="Foglio1">
    <pageSetUpPr fitToPage="1"/>
  </sheetPr>
  <dimension ref="A1:J92"/>
  <sheetViews>
    <sheetView topLeftCell="A39" zoomScale="80" zoomScaleNormal="80" workbookViewId="0">
      <selection activeCell="D60" sqref="D60"/>
    </sheetView>
  </sheetViews>
  <sheetFormatPr defaultRowHeight="14.4" x14ac:dyDescent="0.3"/>
  <cols>
    <col min="1" max="1" width="21.5546875" customWidth="1"/>
    <col min="2" max="2" width="14.77734375" customWidth="1"/>
    <col min="3" max="3" width="12.77734375" customWidth="1"/>
    <col min="4" max="4" width="9.109375" customWidth="1"/>
    <col min="5" max="5" width="2.77734375" customWidth="1"/>
    <col min="6" max="6" width="8.88671875" customWidth="1"/>
  </cols>
  <sheetData>
    <row r="1" spans="1:10" x14ac:dyDescent="0.3">
      <c r="A1" s="2"/>
      <c r="B1" s="2"/>
      <c r="C1" s="2"/>
      <c r="D1" s="2"/>
      <c r="E1" s="2"/>
      <c r="F1" s="2"/>
      <c r="G1" s="2"/>
      <c r="H1" s="2"/>
      <c r="I1" s="2"/>
      <c r="J1" s="2"/>
    </row>
    <row r="2" spans="1:10" s="1" customFormat="1" ht="15" customHeight="1" x14ac:dyDescent="0.3">
      <c r="A2" s="305" t="s">
        <v>5</v>
      </c>
      <c r="B2" s="306" t="s">
        <v>206</v>
      </c>
      <c r="C2" s="306"/>
      <c r="D2" s="306"/>
      <c r="E2" s="306"/>
      <c r="F2" s="306"/>
      <c r="G2" s="306"/>
      <c r="H2" s="306"/>
      <c r="I2" s="306"/>
      <c r="J2" s="306"/>
    </row>
    <row r="3" spans="1:10" s="11" customFormat="1" ht="15" customHeight="1" x14ac:dyDescent="0.4">
      <c r="A3" s="305"/>
      <c r="B3" s="306" t="s">
        <v>207</v>
      </c>
      <c r="C3" s="306"/>
      <c r="D3" s="306"/>
      <c r="E3" s="306"/>
      <c r="F3" s="306"/>
      <c r="G3" s="306"/>
      <c r="H3" s="306"/>
      <c r="I3" s="306"/>
      <c r="J3" s="306"/>
    </row>
    <row r="4" spans="1:10" s="10" customFormat="1" ht="15" customHeight="1" x14ac:dyDescent="0.3">
      <c r="A4" s="305"/>
      <c r="B4" s="307" t="s">
        <v>208</v>
      </c>
      <c r="C4" s="307"/>
      <c r="D4" s="307"/>
      <c r="E4" s="307"/>
      <c r="F4" s="307"/>
      <c r="G4" s="307"/>
      <c r="H4" s="307"/>
      <c r="I4" s="307"/>
      <c r="J4" s="307"/>
    </row>
    <row r="5" spans="1:10" s="10" customFormat="1" ht="8.4" customHeight="1" x14ac:dyDescent="0.3">
      <c r="A5" s="308"/>
      <c r="B5" s="308"/>
      <c r="C5" s="308"/>
      <c r="D5" s="308"/>
      <c r="E5" s="308"/>
      <c r="F5" s="308"/>
      <c r="G5" s="308"/>
      <c r="H5" s="308"/>
      <c r="I5" s="308"/>
      <c r="J5" s="308"/>
    </row>
    <row r="6" spans="1:10" s="10" customFormat="1" ht="22.8" customHeight="1" x14ac:dyDescent="0.3">
      <c r="A6" s="12"/>
      <c r="B6" s="12"/>
      <c r="C6" s="12"/>
      <c r="D6" s="12"/>
      <c r="E6" s="12"/>
      <c r="F6" s="12"/>
      <c r="G6" s="12"/>
      <c r="H6" s="12"/>
      <c r="I6" s="12"/>
      <c r="J6" s="12"/>
    </row>
    <row r="7" spans="1:10" s="10" customFormat="1" ht="16.2" customHeight="1" x14ac:dyDescent="0.3">
      <c r="A7" s="304" t="s">
        <v>9</v>
      </c>
      <c r="B7" s="304"/>
      <c r="C7" s="304"/>
      <c r="D7" s="304"/>
      <c r="E7" s="304"/>
      <c r="F7" s="304"/>
      <c r="G7" s="304"/>
      <c r="H7" s="304"/>
      <c r="I7" s="304"/>
      <c r="J7" s="304"/>
    </row>
    <row r="8" spans="1:10" s="10" customFormat="1" ht="16.2" customHeight="1" x14ac:dyDescent="0.3">
      <c r="A8" s="168"/>
      <c r="B8" s="168"/>
      <c r="C8" s="168"/>
      <c r="D8" s="168"/>
      <c r="E8" s="168"/>
      <c r="F8" s="168"/>
      <c r="G8" s="168"/>
      <c r="H8" s="168"/>
      <c r="I8" s="168"/>
      <c r="J8" s="168"/>
    </row>
    <row r="9" spans="1:10" x14ac:dyDescent="0.3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0" ht="15.6" x14ac:dyDescent="0.3">
      <c r="A10" s="13" t="s">
        <v>6</v>
      </c>
      <c r="B10" s="294"/>
      <c r="C10" s="294"/>
      <c r="D10" s="294"/>
      <c r="E10" s="294"/>
      <c r="F10" s="294"/>
      <c r="G10" s="2"/>
      <c r="H10" s="2"/>
      <c r="I10" s="2"/>
      <c r="J10" s="2"/>
    </row>
    <row r="11" spans="1:10" ht="15.6" x14ac:dyDescent="0.3">
      <c r="A11" s="13" t="s">
        <v>7</v>
      </c>
      <c r="B11" s="293"/>
      <c r="C11" s="293"/>
      <c r="D11" s="293"/>
      <c r="E11" s="293"/>
      <c r="F11" s="293"/>
      <c r="G11" s="2"/>
      <c r="H11" s="2"/>
      <c r="I11" s="2"/>
      <c r="J11" s="2"/>
    </row>
    <row r="12" spans="1:10" ht="15.6" x14ac:dyDescent="0.3">
      <c r="A12" s="13" t="s">
        <v>8</v>
      </c>
      <c r="B12" s="293"/>
      <c r="C12" s="293"/>
      <c r="D12" s="293"/>
      <c r="E12" s="293"/>
      <c r="F12" s="293"/>
      <c r="G12" s="2"/>
      <c r="H12" s="2"/>
      <c r="I12" s="2"/>
      <c r="J12" s="2"/>
    </row>
    <row r="13" spans="1:10" ht="15.6" x14ac:dyDescent="0.3">
      <c r="A13" s="13" t="s">
        <v>11</v>
      </c>
      <c r="B13" s="293"/>
      <c r="C13" s="293"/>
      <c r="D13" s="293"/>
      <c r="E13" s="293"/>
      <c r="F13" s="293"/>
      <c r="G13" s="2"/>
      <c r="H13" s="2"/>
      <c r="I13" s="2"/>
      <c r="J13" s="2"/>
    </row>
    <row r="14" spans="1:10" ht="15.6" x14ac:dyDescent="0.3">
      <c r="A14" s="13" t="s">
        <v>0</v>
      </c>
      <c r="B14" s="301"/>
      <c r="C14" s="301"/>
      <c r="D14" s="301"/>
      <c r="E14" s="301"/>
      <c r="F14" s="301"/>
      <c r="G14" s="2"/>
      <c r="H14" s="2"/>
      <c r="I14" s="2"/>
      <c r="J14" s="2"/>
    </row>
    <row r="15" spans="1:10" ht="15.6" x14ac:dyDescent="0.3">
      <c r="A15" s="13"/>
      <c r="B15" s="145"/>
      <c r="C15" s="145"/>
      <c r="D15" s="145"/>
      <c r="E15" s="145"/>
      <c r="F15" s="145"/>
      <c r="G15" s="2"/>
      <c r="H15" s="2"/>
      <c r="I15" s="2"/>
      <c r="J15" s="2"/>
    </row>
    <row r="16" spans="1:10" ht="15.6" x14ac:dyDescent="0.3">
      <c r="A16" s="13"/>
      <c r="B16" s="145"/>
      <c r="C16" s="145"/>
      <c r="D16" s="145"/>
      <c r="E16" s="145"/>
      <c r="F16" s="145"/>
      <c r="G16" s="2"/>
      <c r="H16" s="2"/>
      <c r="I16" s="2"/>
      <c r="J16" s="2"/>
    </row>
    <row r="17" spans="1:10" x14ac:dyDescent="0.3">
      <c r="A17" s="2"/>
      <c r="B17" s="7"/>
      <c r="C17" s="6"/>
      <c r="D17" s="6"/>
      <c r="E17" s="8"/>
      <c r="F17" s="2"/>
      <c r="G17" s="2"/>
      <c r="H17" s="2"/>
      <c r="I17" s="2"/>
      <c r="J17" s="2"/>
    </row>
    <row r="18" spans="1:10" ht="15.6" x14ac:dyDescent="0.3">
      <c r="A18" s="13" t="s">
        <v>118</v>
      </c>
      <c r="B18" s="7"/>
      <c r="C18" s="6"/>
      <c r="D18" s="6"/>
      <c r="E18" s="8"/>
      <c r="F18" s="2"/>
      <c r="G18" s="2"/>
      <c r="H18" s="2"/>
      <c r="I18" s="2"/>
      <c r="J18" s="2"/>
    </row>
    <row r="19" spans="1:10" ht="15.6" x14ac:dyDescent="0.3">
      <c r="A19" s="184" t="s">
        <v>115</v>
      </c>
      <c r="B19" s="7"/>
      <c r="C19" s="185"/>
      <c r="D19" s="185"/>
      <c r="E19" s="8"/>
      <c r="F19" s="186"/>
      <c r="G19" s="186"/>
      <c r="H19" s="186"/>
      <c r="I19" s="186"/>
      <c r="J19" s="186"/>
    </row>
    <row r="20" spans="1:10" ht="15.6" x14ac:dyDescent="0.3">
      <c r="A20" s="184" t="s">
        <v>114</v>
      </c>
      <c r="B20" s="7"/>
      <c r="C20" s="185"/>
      <c r="D20" s="185"/>
      <c r="E20" s="8"/>
      <c r="F20" s="186"/>
      <c r="G20" s="186"/>
      <c r="H20" s="186"/>
      <c r="I20" s="186"/>
      <c r="J20" s="186"/>
    </row>
    <row r="21" spans="1:10" ht="15.6" x14ac:dyDescent="0.3">
      <c r="A21" s="184" t="s">
        <v>116</v>
      </c>
      <c r="B21" s="7"/>
      <c r="C21" s="185"/>
      <c r="D21" s="185"/>
      <c r="E21" s="8"/>
      <c r="F21" s="186"/>
      <c r="G21" s="186"/>
      <c r="H21" s="186"/>
      <c r="I21" s="186"/>
      <c r="J21" s="186"/>
    </row>
    <row r="22" spans="1:10" ht="15.6" x14ac:dyDescent="0.3">
      <c r="A22" s="187" t="s">
        <v>117</v>
      </c>
      <c r="B22" s="7"/>
      <c r="C22" s="185"/>
      <c r="D22" s="185"/>
      <c r="E22" s="8"/>
      <c r="F22" s="186"/>
      <c r="G22" s="186"/>
      <c r="H22" s="186"/>
      <c r="I22" s="186"/>
      <c r="J22" s="186"/>
    </row>
    <row r="23" spans="1:10" x14ac:dyDescent="0.3">
      <c r="A23" s="78"/>
      <c r="B23" s="7"/>
      <c r="C23" s="6"/>
      <c r="D23" s="6"/>
      <c r="E23" s="8"/>
      <c r="F23" s="2"/>
      <c r="G23" s="2"/>
      <c r="H23" s="2"/>
      <c r="I23" s="2"/>
      <c r="J23" s="2"/>
    </row>
    <row r="24" spans="1:10" x14ac:dyDescent="0.3">
      <c r="A24" s="78"/>
      <c r="B24" s="7"/>
      <c r="C24" s="6"/>
      <c r="D24" s="6"/>
      <c r="E24" s="8"/>
      <c r="F24" s="2"/>
      <c r="G24" s="2"/>
      <c r="H24" s="2"/>
      <c r="I24" s="2"/>
      <c r="J24" s="2"/>
    </row>
    <row r="25" spans="1:10" ht="15.6" x14ac:dyDescent="0.3">
      <c r="A25" s="41" t="s">
        <v>10</v>
      </c>
      <c r="B25" s="310" t="s">
        <v>12</v>
      </c>
      <c r="C25" s="311"/>
      <c r="D25" s="311"/>
      <c r="E25" s="312"/>
      <c r="F25" s="313" t="s">
        <v>13</v>
      </c>
      <c r="G25" s="313"/>
      <c r="H25" s="313"/>
      <c r="I25" s="313"/>
      <c r="J25" s="313"/>
    </row>
    <row r="26" spans="1:10" ht="13.8" customHeight="1" x14ac:dyDescent="0.3">
      <c r="A26" s="342" t="s">
        <v>119</v>
      </c>
      <c r="B26" s="140" t="s">
        <v>120</v>
      </c>
      <c r="C26" s="296"/>
      <c r="D26" s="296"/>
      <c r="E26" s="296"/>
      <c r="F26" s="295"/>
      <c r="G26" s="295"/>
      <c r="H26" s="295"/>
      <c r="I26" s="295"/>
      <c r="J26" s="295"/>
    </row>
    <row r="27" spans="1:10" ht="13.8" customHeight="1" x14ac:dyDescent="0.3">
      <c r="A27" s="343"/>
      <c r="B27" s="140" t="s">
        <v>121</v>
      </c>
      <c r="C27" s="297"/>
      <c r="D27" s="297"/>
      <c r="E27" s="297"/>
      <c r="F27" s="295"/>
      <c r="G27" s="295"/>
      <c r="H27" s="295"/>
      <c r="I27" s="295"/>
      <c r="J27" s="295"/>
    </row>
    <row r="28" spans="1:10" ht="13.8" customHeight="1" x14ac:dyDescent="0.3">
      <c r="A28" s="344"/>
      <c r="B28" s="140" t="s">
        <v>122</v>
      </c>
      <c r="C28" s="298" t="str">
        <f>'1.Intervallo e linearità'!E25</f>
        <v xml:space="preserve"> </v>
      </c>
      <c r="D28" s="299"/>
      <c r="E28" s="300"/>
      <c r="F28" s="295"/>
      <c r="G28" s="295"/>
      <c r="H28" s="295"/>
      <c r="I28" s="295"/>
      <c r="J28" s="295"/>
    </row>
    <row r="29" spans="1:10" ht="15.6" x14ac:dyDescent="0.3">
      <c r="A29" s="342" t="s">
        <v>246</v>
      </c>
      <c r="B29" s="140" t="s">
        <v>28</v>
      </c>
      <c r="C29" s="172" t="str">
        <f>'1.Intervallo e linearità'!$O$25</f>
        <v xml:space="preserve"> </v>
      </c>
      <c r="D29" s="302" t="s">
        <v>236</v>
      </c>
      <c r="E29" s="303"/>
      <c r="F29" s="295"/>
      <c r="G29" s="295"/>
      <c r="H29" s="295"/>
      <c r="I29" s="295"/>
      <c r="J29" s="295"/>
    </row>
    <row r="30" spans="1:10" ht="15.6" x14ac:dyDescent="0.3">
      <c r="A30" s="343"/>
      <c r="B30" s="140" t="s">
        <v>70</v>
      </c>
      <c r="C30" s="172" t="str">
        <f>'1.Intervallo e linearità'!$P$25</f>
        <v xml:space="preserve"> </v>
      </c>
      <c r="D30" s="302" t="s">
        <v>236</v>
      </c>
      <c r="E30" s="303"/>
      <c r="F30" s="295"/>
      <c r="G30" s="295"/>
      <c r="H30" s="295"/>
      <c r="I30" s="295"/>
      <c r="J30" s="295"/>
    </row>
    <row r="31" spans="1:10" ht="13.2" customHeight="1" x14ac:dyDescent="0.3">
      <c r="A31" s="343"/>
      <c r="B31" s="140" t="s">
        <v>71</v>
      </c>
      <c r="C31" s="172" t="str">
        <f>'1.Intervallo e linearità'!$Q$25</f>
        <v xml:space="preserve"> </v>
      </c>
      <c r="D31" s="302" t="s">
        <v>236</v>
      </c>
      <c r="E31" s="303"/>
      <c r="F31" s="295"/>
      <c r="G31" s="295"/>
      <c r="H31" s="295"/>
      <c r="I31" s="295"/>
      <c r="J31" s="295"/>
    </row>
    <row r="32" spans="1:10" ht="13.8" customHeight="1" x14ac:dyDescent="0.3">
      <c r="A32" s="343"/>
      <c r="B32" s="140" t="s">
        <v>72</v>
      </c>
      <c r="C32" s="172" t="str">
        <f>'1.Intervallo e linearità'!$R$25</f>
        <v xml:space="preserve"> </v>
      </c>
      <c r="D32" s="302" t="s">
        <v>236</v>
      </c>
      <c r="E32" s="303"/>
      <c r="F32" s="295"/>
      <c r="G32" s="295"/>
      <c r="H32" s="295"/>
      <c r="I32" s="295"/>
      <c r="J32" s="295"/>
    </row>
    <row r="33" spans="1:10" ht="13.8" customHeight="1" x14ac:dyDescent="0.3">
      <c r="A33" s="343"/>
      <c r="B33" s="140" t="s">
        <v>73</v>
      </c>
      <c r="C33" s="172" t="str">
        <f>'1.Intervallo e linearità'!$S$25</f>
        <v xml:space="preserve"> </v>
      </c>
      <c r="D33" s="302" t="s">
        <v>236</v>
      </c>
      <c r="E33" s="303"/>
      <c r="F33" s="295"/>
      <c r="G33" s="295"/>
      <c r="H33" s="295"/>
      <c r="I33" s="295"/>
      <c r="J33" s="295"/>
    </row>
    <row r="34" spans="1:10" ht="13.8" customHeight="1" x14ac:dyDescent="0.3">
      <c r="A34" s="343"/>
      <c r="B34" s="140" t="s">
        <v>74</v>
      </c>
      <c r="C34" s="172" t="str">
        <f>'1.Intervallo e linearità'!$T$25</f>
        <v xml:space="preserve"> </v>
      </c>
      <c r="D34" s="302" t="s">
        <v>236</v>
      </c>
      <c r="E34" s="303"/>
      <c r="F34" s="295"/>
      <c r="G34" s="295"/>
      <c r="H34" s="295"/>
      <c r="I34" s="295"/>
      <c r="J34" s="295"/>
    </row>
    <row r="35" spans="1:10" ht="13.8" customHeight="1" x14ac:dyDescent="0.3">
      <c r="A35" s="343"/>
      <c r="B35" s="140" t="s">
        <v>75</v>
      </c>
      <c r="C35" s="172" t="str">
        <f>'1.Intervallo e linearità'!$U$25</f>
        <v xml:space="preserve"> </v>
      </c>
      <c r="D35" s="302" t="s">
        <v>236</v>
      </c>
      <c r="E35" s="303"/>
      <c r="F35" s="295"/>
      <c r="G35" s="295"/>
      <c r="H35" s="295"/>
      <c r="I35" s="295"/>
      <c r="J35" s="295"/>
    </row>
    <row r="36" spans="1:10" ht="13.8" customHeight="1" x14ac:dyDescent="0.3">
      <c r="A36" s="343"/>
      <c r="B36" s="140" t="s">
        <v>220</v>
      </c>
      <c r="C36" s="172" t="str">
        <f>'1.Intervallo e linearità'!$V$25</f>
        <v xml:space="preserve"> </v>
      </c>
      <c r="D36" s="302" t="s">
        <v>236</v>
      </c>
      <c r="E36" s="303"/>
      <c r="F36" s="295"/>
      <c r="G36" s="295"/>
      <c r="H36" s="295"/>
      <c r="I36" s="295"/>
      <c r="J36" s="295"/>
    </row>
    <row r="37" spans="1:10" ht="13.8" customHeight="1" x14ac:dyDescent="0.3">
      <c r="A37" s="344"/>
      <c r="B37" s="140" t="s">
        <v>221</v>
      </c>
      <c r="C37" s="172" t="str">
        <f>'1.Intervallo e linearità'!$W$25</f>
        <v xml:space="preserve"> </v>
      </c>
      <c r="D37" s="302" t="s">
        <v>236</v>
      </c>
      <c r="E37" s="303"/>
      <c r="F37" s="295"/>
      <c r="G37" s="295"/>
      <c r="H37" s="295"/>
      <c r="I37" s="295"/>
      <c r="J37" s="295"/>
    </row>
    <row r="38" spans="1:10" ht="27" customHeight="1" x14ac:dyDescent="0.3">
      <c r="A38" s="42" t="s">
        <v>29</v>
      </c>
      <c r="B38" s="175" t="str">
        <f>'2.LOD LLOQ'!F15</f>
        <v/>
      </c>
      <c r="C38" s="176" t="str">
        <f>IF('2.LOD LLOQ'!G18&lt;&gt;"",'2.LOD LLOQ'!G18,"")</f>
        <v/>
      </c>
      <c r="D38" s="176"/>
      <c r="E38" s="173"/>
      <c r="F38" s="295"/>
      <c r="G38" s="295"/>
      <c r="H38" s="295"/>
      <c r="I38" s="295"/>
      <c r="J38" s="295"/>
    </row>
    <row r="39" spans="1:10" ht="27" customHeight="1" x14ac:dyDescent="0.3">
      <c r="A39" s="42" t="s">
        <v>28</v>
      </c>
      <c r="B39" s="175" t="str">
        <f>'2.LOD LLOQ'!F16</f>
        <v/>
      </c>
      <c r="C39" s="176" t="str">
        <f>IF('2.LOD LLOQ'!G18&lt;&gt;"",'2.LOD LLOQ'!G18,"")</f>
        <v/>
      </c>
      <c r="D39" s="176"/>
      <c r="E39" s="173"/>
      <c r="F39" s="295"/>
      <c r="G39" s="295"/>
      <c r="H39" s="295"/>
      <c r="I39" s="295"/>
      <c r="J39" s="295"/>
    </row>
    <row r="40" spans="1:10" ht="27" customHeight="1" x14ac:dyDescent="0.3">
      <c r="A40" s="56" t="s">
        <v>90</v>
      </c>
      <c r="B40" s="350" t="s">
        <v>247</v>
      </c>
      <c r="C40" s="351"/>
      <c r="D40" s="351"/>
      <c r="E40" s="351"/>
      <c r="F40" s="351"/>
      <c r="G40" s="351"/>
      <c r="H40" s="351"/>
      <c r="I40" s="351"/>
      <c r="J40" s="351"/>
    </row>
    <row r="41" spans="1:10" ht="27" customHeight="1" x14ac:dyDescent="0.3">
      <c r="A41" s="67" t="s">
        <v>91</v>
      </c>
      <c r="B41" s="331" t="s">
        <v>92</v>
      </c>
      <c r="C41" s="332"/>
      <c r="D41" s="332"/>
      <c r="E41" s="332"/>
      <c r="F41" s="332"/>
      <c r="G41" s="332"/>
      <c r="H41" s="332"/>
      <c r="I41" s="332"/>
      <c r="J41" s="332"/>
    </row>
    <row r="42" spans="1:10" ht="27" customHeight="1" x14ac:dyDescent="0.3">
      <c r="A42" s="67" t="s">
        <v>89</v>
      </c>
      <c r="B42" s="350" t="s">
        <v>93</v>
      </c>
      <c r="C42" s="351"/>
      <c r="D42" s="351"/>
      <c r="E42" s="351"/>
      <c r="F42" s="351"/>
      <c r="G42" s="351"/>
      <c r="H42" s="351"/>
      <c r="I42" s="351"/>
      <c r="J42" s="351"/>
    </row>
    <row r="43" spans="1:10" ht="13.8" customHeight="1" x14ac:dyDescent="0.3">
      <c r="A43" s="342" t="s">
        <v>69</v>
      </c>
      <c r="B43" s="141" t="s">
        <v>33</v>
      </c>
      <c r="C43" s="178" t="str">
        <f>'4.Effetto matrice'!$J$38</f>
        <v/>
      </c>
      <c r="D43" s="139" t="s">
        <v>236</v>
      </c>
      <c r="E43" s="174"/>
      <c r="F43" s="295"/>
      <c r="G43" s="295"/>
      <c r="H43" s="295"/>
      <c r="I43" s="295"/>
      <c r="J43" s="295"/>
    </row>
    <row r="44" spans="1:10" ht="13.8" customHeight="1" x14ac:dyDescent="0.3">
      <c r="A44" s="343"/>
      <c r="B44" s="140" t="s">
        <v>34</v>
      </c>
      <c r="C44" s="178" t="str">
        <f>'4.Effetto matrice'!T38</f>
        <v/>
      </c>
      <c r="D44" s="139" t="s">
        <v>236</v>
      </c>
      <c r="E44" s="174"/>
      <c r="F44" s="295"/>
      <c r="G44" s="295"/>
      <c r="H44" s="295"/>
      <c r="I44" s="295"/>
      <c r="J44" s="295"/>
    </row>
    <row r="45" spans="1:10" ht="13.8" customHeight="1" x14ac:dyDescent="0.3">
      <c r="A45" s="343"/>
      <c r="B45" s="140" t="s">
        <v>35</v>
      </c>
      <c r="C45" s="178" t="str">
        <f>'4.Effetto matrice'!J71</f>
        <v/>
      </c>
      <c r="D45" s="139" t="s">
        <v>236</v>
      </c>
      <c r="E45" s="174"/>
      <c r="F45" s="295"/>
      <c r="G45" s="295"/>
      <c r="H45" s="295"/>
      <c r="I45" s="295"/>
      <c r="J45" s="295"/>
    </row>
    <row r="46" spans="1:10" ht="13.8" customHeight="1" x14ac:dyDescent="0.3">
      <c r="A46" s="344"/>
      <c r="B46" s="140" t="s">
        <v>196</v>
      </c>
      <c r="C46" s="178" t="str">
        <f>'4.Effetto matrice'!R64</f>
        <v/>
      </c>
      <c r="D46" s="139" t="s">
        <v>236</v>
      </c>
      <c r="E46" s="174"/>
      <c r="F46" s="295"/>
      <c r="G46" s="295"/>
      <c r="H46" s="295"/>
      <c r="I46" s="295"/>
      <c r="J46" s="295"/>
    </row>
    <row r="47" spans="1:10" ht="13.8" customHeight="1" x14ac:dyDescent="0.3">
      <c r="A47" s="347" t="s">
        <v>173</v>
      </c>
      <c r="B47" s="142" t="s">
        <v>197</v>
      </c>
      <c r="C47" s="180" t="s">
        <v>198</v>
      </c>
      <c r="D47" s="181" t="s">
        <v>199</v>
      </c>
      <c r="E47" s="179"/>
      <c r="F47" s="295"/>
      <c r="G47" s="295"/>
      <c r="H47" s="295"/>
      <c r="I47" s="295"/>
      <c r="J47" s="295"/>
    </row>
    <row r="48" spans="1:10" ht="13.2" customHeight="1" x14ac:dyDescent="0.3">
      <c r="A48" s="348"/>
      <c r="B48" s="140" t="s">
        <v>33</v>
      </c>
      <c r="C48" s="167" t="str">
        <f>'5.Precisione e esattezza'!$C$25</f>
        <v/>
      </c>
      <c r="D48" s="172" t="str">
        <f>'5.Precisione e esattezza'!$J$34</f>
        <v/>
      </c>
      <c r="E48" s="174" t="s">
        <v>236</v>
      </c>
      <c r="F48" s="295"/>
      <c r="G48" s="295"/>
      <c r="H48" s="295"/>
      <c r="I48" s="295"/>
      <c r="J48" s="295"/>
    </row>
    <row r="49" spans="1:10" ht="13.2" customHeight="1" x14ac:dyDescent="0.3">
      <c r="A49" s="348"/>
      <c r="B49" s="140" t="s">
        <v>169</v>
      </c>
      <c r="C49" s="167" t="str">
        <f>'5.Precisione e esattezza'!$N$25</f>
        <v/>
      </c>
      <c r="D49" s="172" t="str">
        <f>'5.Precisione e esattezza'!$U$34</f>
        <v/>
      </c>
      <c r="E49" s="174" t="s">
        <v>236</v>
      </c>
      <c r="F49" s="295"/>
      <c r="G49" s="295"/>
      <c r="H49" s="295"/>
      <c r="I49" s="295"/>
      <c r="J49" s="295"/>
    </row>
    <row r="50" spans="1:10" ht="13.2" customHeight="1" x14ac:dyDescent="0.3">
      <c r="A50" s="348"/>
      <c r="B50" s="140" t="s">
        <v>35</v>
      </c>
      <c r="C50" s="167" t="str">
        <f>'5.Precisione e esattezza'!$C$55</f>
        <v/>
      </c>
      <c r="D50" s="172" t="str">
        <f>'5.Precisione e esattezza'!$J$64</f>
        <v/>
      </c>
      <c r="E50" s="174" t="s">
        <v>236</v>
      </c>
      <c r="F50" s="295"/>
      <c r="G50" s="295"/>
      <c r="H50" s="295"/>
      <c r="I50" s="295"/>
      <c r="J50" s="295"/>
    </row>
    <row r="51" spans="1:10" ht="13.2" customHeight="1" x14ac:dyDescent="0.3">
      <c r="A51" s="348"/>
      <c r="B51" s="140" t="s">
        <v>36</v>
      </c>
      <c r="C51" s="167" t="str">
        <f>'5.Precisione e esattezza'!$N$55</f>
        <v/>
      </c>
      <c r="D51" s="172" t="str">
        <f>'5.Precisione e esattezza'!$U$64</f>
        <v/>
      </c>
      <c r="E51" s="174" t="s">
        <v>236</v>
      </c>
      <c r="F51" s="295"/>
      <c r="G51" s="295"/>
      <c r="H51" s="295"/>
      <c r="I51" s="295"/>
      <c r="J51" s="295"/>
    </row>
    <row r="52" spans="1:10" ht="13.2" customHeight="1" x14ac:dyDescent="0.3">
      <c r="A52" s="349"/>
      <c r="B52" s="140" t="s">
        <v>170</v>
      </c>
      <c r="C52" s="167" t="str">
        <f>'5.Precisione e esattezza'!$C$87</f>
        <v/>
      </c>
      <c r="D52" s="172" t="str">
        <f>'5.Precisione e esattezza'!$J$96</f>
        <v/>
      </c>
      <c r="E52" s="174" t="s">
        <v>236</v>
      </c>
      <c r="F52" s="295"/>
      <c r="G52" s="295"/>
      <c r="H52" s="295"/>
      <c r="I52" s="295"/>
      <c r="J52" s="295"/>
    </row>
    <row r="53" spans="1:10" ht="13.8" customHeight="1" x14ac:dyDescent="0.3">
      <c r="A53" s="317" t="s">
        <v>95</v>
      </c>
      <c r="B53" s="140" t="s">
        <v>33</v>
      </c>
      <c r="C53" s="167" t="str">
        <f>'5.Precisione e esattezza'!$C$27</f>
        <v xml:space="preserve"> </v>
      </c>
      <c r="D53" s="172" t="str">
        <f>'5.Precisione e esattezza'!$J$35</f>
        <v xml:space="preserve"> </v>
      </c>
      <c r="E53" s="174" t="s">
        <v>236</v>
      </c>
      <c r="F53" s="295"/>
      <c r="G53" s="295"/>
      <c r="H53" s="295"/>
      <c r="I53" s="295"/>
      <c r="J53" s="295"/>
    </row>
    <row r="54" spans="1:10" ht="13.8" customHeight="1" x14ac:dyDescent="0.3">
      <c r="A54" s="317"/>
      <c r="B54" s="140" t="s">
        <v>169</v>
      </c>
      <c r="C54" s="167" t="str">
        <f>'5.Precisione e esattezza'!$N$27</f>
        <v xml:space="preserve"> </v>
      </c>
      <c r="D54" s="172" t="str">
        <f>'5.Precisione e esattezza'!$U$35</f>
        <v xml:space="preserve"> </v>
      </c>
      <c r="E54" s="174" t="s">
        <v>236</v>
      </c>
      <c r="F54" s="316"/>
      <c r="G54" s="295"/>
      <c r="H54" s="295"/>
      <c r="I54" s="295"/>
      <c r="J54" s="295"/>
    </row>
    <row r="55" spans="1:10" ht="13.2" customHeight="1" x14ac:dyDescent="0.3">
      <c r="A55" s="317"/>
      <c r="B55" s="140" t="s">
        <v>35</v>
      </c>
      <c r="C55" s="167" t="str">
        <f>'5.Precisione e esattezza'!$C$57</f>
        <v xml:space="preserve"> </v>
      </c>
      <c r="D55" s="172" t="str">
        <f>'5.Precisione e esattezza'!$J$65</f>
        <v xml:space="preserve"> </v>
      </c>
      <c r="E55" s="174" t="s">
        <v>236</v>
      </c>
      <c r="F55" s="316"/>
      <c r="G55" s="295"/>
      <c r="H55" s="295"/>
      <c r="I55" s="295"/>
      <c r="J55" s="295"/>
    </row>
    <row r="56" spans="1:10" ht="13.2" customHeight="1" x14ac:dyDescent="0.3">
      <c r="A56" s="317"/>
      <c r="B56" s="140" t="s">
        <v>36</v>
      </c>
      <c r="C56" s="167" t="str">
        <f>'5.Precisione e esattezza'!$N$57</f>
        <v xml:space="preserve"> </v>
      </c>
      <c r="D56" s="172" t="str">
        <f>'5.Precisione e esattezza'!$U$65</f>
        <v xml:space="preserve"> </v>
      </c>
      <c r="E56" s="174" t="s">
        <v>236</v>
      </c>
      <c r="F56" s="295"/>
      <c r="G56" s="295"/>
      <c r="H56" s="295"/>
      <c r="I56" s="295"/>
      <c r="J56" s="295"/>
    </row>
    <row r="57" spans="1:10" ht="13.2" customHeight="1" x14ac:dyDescent="0.3">
      <c r="A57" s="317"/>
      <c r="B57" s="140" t="s">
        <v>170</v>
      </c>
      <c r="C57" s="167" t="str">
        <f>'5.Precisione e esattezza'!$C$89</f>
        <v xml:space="preserve"> </v>
      </c>
      <c r="D57" s="172" t="str">
        <f>'5.Precisione e esattezza'!$J$97</f>
        <v xml:space="preserve"> </v>
      </c>
      <c r="E57" s="174" t="s">
        <v>236</v>
      </c>
      <c r="F57" s="316"/>
      <c r="G57" s="295"/>
      <c r="H57" s="295"/>
      <c r="I57" s="295"/>
      <c r="J57" s="295"/>
    </row>
    <row r="58" spans="1:10" ht="13.2" customHeight="1" x14ac:dyDescent="0.3">
      <c r="A58" s="342" t="s">
        <v>271</v>
      </c>
      <c r="B58" s="328" t="s">
        <v>47</v>
      </c>
      <c r="C58" s="144" t="s">
        <v>209</v>
      </c>
      <c r="D58" s="172" t="str">
        <f>'6.Recupero'!E47</f>
        <v xml:space="preserve"> </v>
      </c>
      <c r="E58" s="174" t="s">
        <v>236</v>
      </c>
      <c r="F58" s="62"/>
      <c r="G58" s="62"/>
      <c r="H58" s="62"/>
      <c r="I58" s="62"/>
      <c r="J58" s="62"/>
    </row>
    <row r="59" spans="1:10" ht="13.2" customHeight="1" x14ac:dyDescent="0.3">
      <c r="A59" s="343"/>
      <c r="B59" s="330"/>
      <c r="C59" s="144" t="s">
        <v>211</v>
      </c>
      <c r="D59" s="172" t="str">
        <f>'6.Recupero'!I47</f>
        <v xml:space="preserve"> </v>
      </c>
      <c r="E59" s="174" t="s">
        <v>236</v>
      </c>
      <c r="F59" s="62"/>
      <c r="G59" s="62"/>
      <c r="H59" s="62"/>
      <c r="I59" s="62"/>
      <c r="J59" s="62"/>
    </row>
    <row r="60" spans="1:10" ht="15.6" x14ac:dyDescent="0.3">
      <c r="A60" s="343"/>
      <c r="B60" s="328" t="s">
        <v>46</v>
      </c>
      <c r="C60" s="144" t="s">
        <v>209</v>
      </c>
      <c r="D60" s="172" t="str">
        <f>'6.Recupero'!$E$88</f>
        <v xml:space="preserve"> </v>
      </c>
      <c r="E60" s="174" t="s">
        <v>236</v>
      </c>
      <c r="F60" s="295"/>
      <c r="G60" s="295"/>
      <c r="H60" s="295"/>
      <c r="I60" s="295"/>
      <c r="J60" s="295"/>
    </row>
    <row r="61" spans="1:10" ht="15.6" x14ac:dyDescent="0.3">
      <c r="A61" s="343"/>
      <c r="B61" s="329"/>
      <c r="C61" s="144" t="s">
        <v>210</v>
      </c>
      <c r="D61" s="172" t="str">
        <f>'6.Recupero'!$H$88</f>
        <v xml:space="preserve"> </v>
      </c>
      <c r="E61" s="174" t="s">
        <v>236</v>
      </c>
      <c r="F61" s="295"/>
      <c r="G61" s="295"/>
      <c r="H61" s="295"/>
      <c r="I61" s="295"/>
      <c r="J61" s="295"/>
    </row>
    <row r="62" spans="1:10" ht="15.6" x14ac:dyDescent="0.3">
      <c r="A62" s="343"/>
      <c r="B62" s="329"/>
      <c r="C62" s="144" t="s">
        <v>211</v>
      </c>
      <c r="D62" s="172" t="str">
        <f>'6.Recupero'!$L$88</f>
        <v xml:space="preserve"> </v>
      </c>
      <c r="E62" s="174" t="s">
        <v>236</v>
      </c>
      <c r="F62" s="295"/>
      <c r="G62" s="295"/>
      <c r="H62" s="295"/>
      <c r="I62" s="295"/>
      <c r="J62" s="295"/>
    </row>
    <row r="63" spans="1:10" ht="15.6" x14ac:dyDescent="0.3">
      <c r="A63" s="344"/>
      <c r="B63" s="330"/>
      <c r="C63" s="144" t="s">
        <v>212</v>
      </c>
      <c r="D63" s="172" t="str">
        <f>'6.Recupero'!$O$88</f>
        <v xml:space="preserve"> </v>
      </c>
      <c r="E63" s="174" t="s">
        <v>236</v>
      </c>
      <c r="F63" s="295"/>
      <c r="G63" s="295"/>
      <c r="H63" s="295"/>
      <c r="I63" s="295"/>
      <c r="J63" s="295"/>
    </row>
    <row r="64" spans="1:10" ht="13.2" customHeight="1" x14ac:dyDescent="0.3">
      <c r="A64" s="318" t="s">
        <v>94</v>
      </c>
      <c r="B64" s="140" t="s">
        <v>32</v>
      </c>
      <c r="C64" s="327" t="s">
        <v>63</v>
      </c>
      <c r="D64" s="327"/>
      <c r="E64" s="327"/>
      <c r="F64" s="295"/>
      <c r="G64" s="295"/>
      <c r="H64" s="295"/>
      <c r="I64" s="295"/>
      <c r="J64" s="295"/>
    </row>
    <row r="65" spans="1:10" ht="13.2" customHeight="1" x14ac:dyDescent="0.3">
      <c r="A65" s="319"/>
      <c r="B65" s="143" t="s">
        <v>107</v>
      </c>
      <c r="C65" s="320" t="s">
        <v>63</v>
      </c>
      <c r="D65" s="320"/>
      <c r="E65" s="320"/>
      <c r="F65" s="333"/>
      <c r="G65" s="333"/>
      <c r="H65" s="333"/>
      <c r="I65" s="333"/>
      <c r="J65" s="333"/>
    </row>
    <row r="66" spans="1:10" ht="27" customHeight="1" x14ac:dyDescent="0.3">
      <c r="A66" s="67" t="s">
        <v>58</v>
      </c>
      <c r="B66" s="331" t="s">
        <v>96</v>
      </c>
      <c r="C66" s="332"/>
      <c r="D66" s="332"/>
      <c r="E66" s="332"/>
      <c r="F66" s="332"/>
      <c r="G66" s="332"/>
      <c r="H66" s="332"/>
      <c r="I66" s="332"/>
      <c r="J66" s="332"/>
    </row>
    <row r="67" spans="1:10" ht="13.2" customHeight="1" x14ac:dyDescent="0.3">
      <c r="A67" s="347" t="s">
        <v>141</v>
      </c>
      <c r="B67" s="336" t="s">
        <v>204</v>
      </c>
      <c r="C67" s="337"/>
      <c r="D67" s="337"/>
      <c r="E67" s="337"/>
      <c r="F67" s="337"/>
      <c r="G67" s="337"/>
      <c r="H67" s="337"/>
      <c r="I67" s="337"/>
      <c r="J67" s="337"/>
    </row>
    <row r="68" spans="1:10" ht="13.2" customHeight="1" x14ac:dyDescent="0.3">
      <c r="A68" s="348"/>
      <c r="B68" s="338"/>
      <c r="C68" s="339"/>
      <c r="D68" s="339"/>
      <c r="E68" s="339"/>
      <c r="F68" s="339"/>
      <c r="G68" s="339"/>
      <c r="H68" s="339"/>
      <c r="I68" s="339"/>
      <c r="J68" s="339"/>
    </row>
    <row r="69" spans="1:10" ht="13.2" customHeight="1" x14ac:dyDescent="0.3">
      <c r="A69" s="349"/>
      <c r="B69" s="340"/>
      <c r="C69" s="341"/>
      <c r="D69" s="341"/>
      <c r="E69" s="341"/>
      <c r="F69" s="341"/>
      <c r="G69" s="341"/>
      <c r="H69" s="341"/>
      <c r="I69" s="341"/>
      <c r="J69" s="341"/>
    </row>
    <row r="70" spans="1:10" ht="13.2" customHeight="1" x14ac:dyDescent="0.3">
      <c r="A70" s="347" t="s">
        <v>145</v>
      </c>
      <c r="B70" s="141" t="s">
        <v>202</v>
      </c>
      <c r="C70" s="334" t="s">
        <v>205</v>
      </c>
      <c r="D70" s="335"/>
      <c r="E70" s="335"/>
      <c r="F70" s="335"/>
      <c r="G70" s="335"/>
      <c r="H70" s="335"/>
      <c r="I70" s="335"/>
      <c r="J70" s="335"/>
    </row>
    <row r="71" spans="1:10" ht="13.2" customHeight="1" x14ac:dyDescent="0.3">
      <c r="A71" s="348"/>
      <c r="B71" s="141" t="s">
        <v>200</v>
      </c>
      <c r="C71" s="334" t="s">
        <v>205</v>
      </c>
      <c r="D71" s="335"/>
      <c r="E71" s="335"/>
      <c r="F71" s="335"/>
      <c r="G71" s="335"/>
      <c r="H71" s="335"/>
      <c r="I71" s="335"/>
      <c r="J71" s="335"/>
    </row>
    <row r="72" spans="1:10" ht="13.2" customHeight="1" x14ac:dyDescent="0.3">
      <c r="A72" s="348"/>
      <c r="B72" s="141" t="s">
        <v>201</v>
      </c>
      <c r="C72" s="334" t="s">
        <v>245</v>
      </c>
      <c r="D72" s="335"/>
      <c r="E72" s="335"/>
      <c r="F72" s="335"/>
      <c r="G72" s="335"/>
      <c r="H72" s="335"/>
      <c r="I72" s="335"/>
      <c r="J72" s="335"/>
    </row>
    <row r="73" spans="1:10" ht="13.2" customHeight="1" x14ac:dyDescent="0.3">
      <c r="A73" s="349"/>
      <c r="B73" s="141" t="s">
        <v>203</v>
      </c>
      <c r="C73" s="334" t="s">
        <v>205</v>
      </c>
      <c r="D73" s="335"/>
      <c r="E73" s="335"/>
      <c r="F73" s="335"/>
      <c r="G73" s="335"/>
      <c r="H73" s="335"/>
      <c r="I73" s="335"/>
      <c r="J73" s="335"/>
    </row>
    <row r="74" spans="1:10" ht="13.8" customHeight="1" x14ac:dyDescent="0.3">
      <c r="A74" s="342" t="s">
        <v>235</v>
      </c>
      <c r="B74" s="140" t="s">
        <v>33</v>
      </c>
      <c r="C74" s="172" t="str">
        <f>'11.Incertezza di misura'!D22</f>
        <v/>
      </c>
      <c r="D74" s="139" t="s">
        <v>236</v>
      </c>
      <c r="E74" s="174"/>
      <c r="F74" s="295"/>
      <c r="G74" s="295"/>
      <c r="H74" s="295"/>
      <c r="I74" s="295"/>
      <c r="J74" s="295"/>
    </row>
    <row r="75" spans="1:10" ht="13.8" customHeight="1" x14ac:dyDescent="0.3">
      <c r="A75" s="343"/>
      <c r="B75" s="140" t="s">
        <v>169</v>
      </c>
      <c r="C75" s="172" t="str">
        <f>'11.Incertezza di misura'!E22</f>
        <v/>
      </c>
      <c r="D75" s="139" t="s">
        <v>236</v>
      </c>
      <c r="E75" s="174"/>
      <c r="F75" s="295"/>
      <c r="G75" s="295"/>
      <c r="H75" s="295"/>
      <c r="I75" s="295"/>
      <c r="J75" s="295"/>
    </row>
    <row r="76" spans="1:10" ht="13.8" customHeight="1" x14ac:dyDescent="0.3">
      <c r="A76" s="344"/>
      <c r="B76" s="140" t="s">
        <v>35</v>
      </c>
      <c r="C76" s="172" t="str">
        <f>'11.Incertezza di misura'!F22</f>
        <v/>
      </c>
      <c r="D76" s="139" t="s">
        <v>236</v>
      </c>
      <c r="E76" s="174"/>
      <c r="F76" s="345"/>
      <c r="G76" s="346"/>
      <c r="H76" s="346"/>
      <c r="I76" s="346"/>
      <c r="J76" s="346"/>
    </row>
    <row r="77" spans="1:10" x14ac:dyDescent="0.3">
      <c r="A77" s="2"/>
      <c r="B77" s="7"/>
      <c r="C77" s="2"/>
      <c r="D77" s="2"/>
      <c r="E77" s="2"/>
      <c r="F77" s="2"/>
      <c r="G77" s="2"/>
      <c r="H77" s="2"/>
      <c r="I77" s="2"/>
      <c r="J77" s="2"/>
    </row>
    <row r="78" spans="1:10" x14ac:dyDescent="0.3">
      <c r="A78" s="2"/>
      <c r="B78" s="7"/>
      <c r="C78" s="2"/>
      <c r="D78" s="2"/>
      <c r="E78" s="2"/>
      <c r="F78" s="2"/>
      <c r="G78" s="2"/>
      <c r="H78" s="2"/>
      <c r="I78" s="2"/>
      <c r="J78" s="2"/>
    </row>
    <row r="79" spans="1:10" x14ac:dyDescent="0.3">
      <c r="A79" s="2"/>
      <c r="B79" s="7"/>
      <c r="C79" s="2"/>
      <c r="D79" s="2"/>
      <c r="E79" s="2"/>
      <c r="F79" s="2"/>
      <c r="G79" s="2"/>
      <c r="H79" s="2"/>
      <c r="I79" s="2"/>
      <c r="J79" s="2"/>
    </row>
    <row r="80" spans="1:10" x14ac:dyDescent="0.3">
      <c r="A80" s="3"/>
      <c r="B80" s="9"/>
      <c r="C80" s="2"/>
      <c r="D80" s="2"/>
      <c r="E80" s="2"/>
      <c r="F80" s="2"/>
      <c r="G80" s="2"/>
      <c r="H80" s="2"/>
      <c r="I80" s="2"/>
      <c r="J80" s="2"/>
    </row>
    <row r="81" spans="1:10" x14ac:dyDescent="0.3">
      <c r="A81" s="2"/>
      <c r="B81" s="2"/>
      <c r="C81" s="2"/>
      <c r="D81" s="2"/>
      <c r="E81" s="2"/>
      <c r="F81" s="2"/>
      <c r="G81" s="2"/>
      <c r="H81" s="2"/>
      <c r="I81" s="2"/>
      <c r="J81" s="2"/>
    </row>
    <row r="82" spans="1:10" x14ac:dyDescent="0.3">
      <c r="A82" s="2"/>
      <c r="B82" s="2"/>
      <c r="C82" s="2"/>
      <c r="D82" s="2"/>
      <c r="E82" s="2"/>
      <c r="F82" s="2"/>
      <c r="G82" s="2"/>
      <c r="H82" s="2"/>
      <c r="J82" s="2"/>
    </row>
    <row r="83" spans="1:10" x14ac:dyDescent="0.3">
      <c r="A83" s="2"/>
      <c r="B83" s="2"/>
      <c r="C83" s="2"/>
      <c r="D83" s="2"/>
      <c r="E83" s="2"/>
      <c r="F83" s="2"/>
      <c r="G83" s="2"/>
      <c r="H83" s="2"/>
      <c r="I83" s="2"/>
      <c r="J83" s="2"/>
    </row>
    <row r="84" spans="1:10" x14ac:dyDescent="0.3">
      <c r="A84" s="2"/>
      <c r="B84" s="2"/>
      <c r="C84" s="2"/>
      <c r="D84" s="2"/>
      <c r="E84" s="2"/>
      <c r="F84" s="2"/>
      <c r="G84" s="2"/>
      <c r="H84" s="2"/>
      <c r="I84" s="2"/>
      <c r="J84" s="2"/>
    </row>
    <row r="85" spans="1:10" x14ac:dyDescent="0.3">
      <c r="A85" s="314" t="s">
        <v>16</v>
      </c>
      <c r="B85" s="314"/>
      <c r="C85" s="314"/>
      <c r="D85" s="314"/>
      <c r="E85" s="314"/>
      <c r="F85" s="314"/>
      <c r="G85" s="314"/>
      <c r="H85" s="314"/>
      <c r="I85" s="314"/>
      <c r="J85" s="314"/>
    </row>
    <row r="86" spans="1:10" ht="7.8" customHeight="1" x14ac:dyDescent="0.3">
      <c r="A86" s="15"/>
      <c r="B86" s="15"/>
      <c r="C86" s="15"/>
      <c r="D86" s="15"/>
      <c r="E86" s="15"/>
      <c r="F86" s="15"/>
      <c r="G86" s="15"/>
      <c r="H86" s="15"/>
      <c r="I86" s="15"/>
      <c r="J86" s="15"/>
    </row>
    <row r="87" spans="1:10" x14ac:dyDescent="0.3">
      <c r="A87" s="14" t="s">
        <v>14</v>
      </c>
      <c r="B87" s="315" t="s">
        <v>128</v>
      </c>
      <c r="C87" s="315"/>
      <c r="D87" s="315"/>
      <c r="E87" s="315"/>
      <c r="F87" s="315"/>
      <c r="G87" s="315"/>
      <c r="H87" s="315" t="s">
        <v>15</v>
      </c>
      <c r="I87" s="315"/>
      <c r="J87" s="315"/>
    </row>
    <row r="88" spans="1:10" ht="29.4" customHeight="1" x14ac:dyDescent="0.3">
      <c r="A88" s="183"/>
      <c r="B88" s="321" t="s">
        <v>127</v>
      </c>
      <c r="C88" s="322"/>
      <c r="D88" s="322"/>
      <c r="E88" s="322"/>
      <c r="F88" s="322"/>
      <c r="G88" s="323"/>
      <c r="H88" s="324"/>
      <c r="I88" s="325"/>
      <c r="J88" s="326"/>
    </row>
    <row r="89" spans="1:10" ht="31.8" customHeight="1" x14ac:dyDescent="0.3">
      <c r="A89" s="183"/>
      <c r="B89" s="321" t="s">
        <v>126</v>
      </c>
      <c r="C89" s="322"/>
      <c r="D89" s="322"/>
      <c r="E89" s="322"/>
      <c r="F89" s="322"/>
      <c r="G89" s="323"/>
      <c r="H89" s="324"/>
      <c r="I89" s="325"/>
      <c r="J89" s="326"/>
    </row>
    <row r="90" spans="1:10" ht="6" customHeight="1" x14ac:dyDescent="0.3">
      <c r="A90" s="16"/>
      <c r="B90" s="17"/>
      <c r="C90" s="17"/>
      <c r="D90" s="17"/>
      <c r="E90" s="17"/>
      <c r="F90" s="17"/>
      <c r="G90" s="17"/>
      <c r="H90" s="17"/>
      <c r="I90" s="17"/>
      <c r="J90" s="17"/>
    </row>
    <row r="91" spans="1:10" x14ac:dyDescent="0.3">
      <c r="A91" s="4"/>
      <c r="B91" s="2"/>
      <c r="C91" s="309" t="s">
        <v>269</v>
      </c>
      <c r="D91" s="309"/>
      <c r="E91" s="309"/>
      <c r="F91" s="309"/>
      <c r="G91" s="309"/>
      <c r="H91" s="309"/>
      <c r="I91" s="309"/>
      <c r="J91" s="309"/>
    </row>
    <row r="92" spans="1:10" x14ac:dyDescent="0.3">
      <c r="A92" s="4"/>
      <c r="B92" s="2"/>
      <c r="C92" s="2"/>
      <c r="D92" s="2"/>
      <c r="E92" s="2"/>
      <c r="F92" s="2"/>
      <c r="G92" s="2"/>
      <c r="H92" s="2"/>
      <c r="I92" s="2"/>
      <c r="J92" s="2"/>
    </row>
  </sheetData>
  <sheetProtection formatCells="0"/>
  <mergeCells count="94">
    <mergeCell ref="A58:A63"/>
    <mergeCell ref="F45:J45"/>
    <mergeCell ref="F47:J47"/>
    <mergeCell ref="F46:J46"/>
    <mergeCell ref="F51:J51"/>
    <mergeCell ref="F56:J56"/>
    <mergeCell ref="F34:J34"/>
    <mergeCell ref="F35:J35"/>
    <mergeCell ref="F36:J36"/>
    <mergeCell ref="F43:J43"/>
    <mergeCell ref="F44:J44"/>
    <mergeCell ref="A67:A69"/>
    <mergeCell ref="B40:J40"/>
    <mergeCell ref="B41:J41"/>
    <mergeCell ref="B42:J42"/>
    <mergeCell ref="D29:E29"/>
    <mergeCell ref="D30:E30"/>
    <mergeCell ref="D31:E31"/>
    <mergeCell ref="D32:E32"/>
    <mergeCell ref="D33:E33"/>
    <mergeCell ref="D35:E35"/>
    <mergeCell ref="D36:E36"/>
    <mergeCell ref="D37:E37"/>
    <mergeCell ref="A29:A37"/>
    <mergeCell ref="F39:J39"/>
    <mergeCell ref="F29:J29"/>
    <mergeCell ref="F30:J30"/>
    <mergeCell ref="A74:A76"/>
    <mergeCell ref="F74:J74"/>
    <mergeCell ref="F75:J75"/>
    <mergeCell ref="F76:J76"/>
    <mergeCell ref="A26:A28"/>
    <mergeCell ref="F60:J60"/>
    <mergeCell ref="A43:A46"/>
    <mergeCell ref="A47:A52"/>
    <mergeCell ref="B58:B59"/>
    <mergeCell ref="F50:J50"/>
    <mergeCell ref="F52:J52"/>
    <mergeCell ref="A70:A73"/>
    <mergeCell ref="C70:J70"/>
    <mergeCell ref="B88:G88"/>
    <mergeCell ref="B89:G89"/>
    <mergeCell ref="H88:J88"/>
    <mergeCell ref="H89:J89"/>
    <mergeCell ref="F63:J63"/>
    <mergeCell ref="C64:E64"/>
    <mergeCell ref="B60:B63"/>
    <mergeCell ref="B66:J66"/>
    <mergeCell ref="F65:J65"/>
    <mergeCell ref="F64:J64"/>
    <mergeCell ref="C72:J72"/>
    <mergeCell ref="B67:J69"/>
    <mergeCell ref="F61:J61"/>
    <mergeCell ref="F62:J62"/>
    <mergeCell ref="C71:J71"/>
    <mergeCell ref="C73:J73"/>
    <mergeCell ref="C91:J91"/>
    <mergeCell ref="B25:E25"/>
    <mergeCell ref="F25:J25"/>
    <mergeCell ref="A85:J85"/>
    <mergeCell ref="H87:J87"/>
    <mergeCell ref="B87:G87"/>
    <mergeCell ref="F54:J54"/>
    <mergeCell ref="F55:J55"/>
    <mergeCell ref="F57:J57"/>
    <mergeCell ref="A53:A57"/>
    <mergeCell ref="A64:A65"/>
    <mergeCell ref="F37:J37"/>
    <mergeCell ref="C65:E65"/>
    <mergeCell ref="F49:J49"/>
    <mergeCell ref="F53:J53"/>
    <mergeCell ref="F48:J48"/>
    <mergeCell ref="A7:J7"/>
    <mergeCell ref="A2:A4"/>
    <mergeCell ref="B2:J2"/>
    <mergeCell ref="B3:J3"/>
    <mergeCell ref="B4:J4"/>
    <mergeCell ref="A5:J5"/>
    <mergeCell ref="B13:F13"/>
    <mergeCell ref="B10:F10"/>
    <mergeCell ref="B11:F11"/>
    <mergeCell ref="B12:F12"/>
    <mergeCell ref="F38:J38"/>
    <mergeCell ref="F26:J26"/>
    <mergeCell ref="C26:E26"/>
    <mergeCell ref="C27:E27"/>
    <mergeCell ref="C28:E28"/>
    <mergeCell ref="B14:F14"/>
    <mergeCell ref="D34:E34"/>
    <mergeCell ref="F27:J27"/>
    <mergeCell ref="F28:J28"/>
    <mergeCell ref="F31:J31"/>
    <mergeCell ref="F32:J32"/>
    <mergeCell ref="F33:J33"/>
  </mergeCells>
  <phoneticPr fontId="16" type="noConversion"/>
  <printOptions horizontalCentered="1" verticalCentered="1"/>
  <pageMargins left="0.23622047244094491" right="0.23622047244094491" top="0" bottom="0" header="0" footer="0"/>
  <pageSetup paperSize="9" scale="94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23FCA3-6A8B-40EB-A171-CB79101066EE}">
  <sheetPr codeName="Foglio3">
    <pageSetUpPr fitToPage="1"/>
  </sheetPr>
  <dimension ref="A1:Q41"/>
  <sheetViews>
    <sheetView topLeftCell="A5" zoomScale="70" zoomScaleNormal="70" workbookViewId="0">
      <selection activeCell="X24" sqref="X24"/>
    </sheetView>
  </sheetViews>
  <sheetFormatPr defaultRowHeight="14.4" x14ac:dyDescent="0.3"/>
  <cols>
    <col min="1" max="1" width="11.77734375" customWidth="1"/>
    <col min="2" max="2" width="11" customWidth="1"/>
    <col min="3" max="3" width="9.77734375" customWidth="1"/>
    <col min="6" max="6" width="6" customWidth="1"/>
    <col min="7" max="7" width="5.88671875" customWidth="1"/>
    <col min="16" max="16" width="10" customWidth="1"/>
  </cols>
  <sheetData>
    <row r="1" spans="1:17" s="1" customFormat="1" ht="23.4" customHeight="1" x14ac:dyDescent="0.3">
      <c r="A1" s="189" t="s">
        <v>240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</row>
    <row r="2" spans="1:17" s="1" customFormat="1" ht="23.4" customHeight="1" x14ac:dyDescent="0.3">
      <c r="A2" s="189" t="s">
        <v>242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</row>
    <row r="3" spans="1:17" s="1" customFormat="1" ht="23.4" customHeight="1" x14ac:dyDescent="0.45">
      <c r="A3" s="190" t="s">
        <v>97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</row>
    <row r="4" spans="1:17" s="1" customFormat="1" ht="14.4" customHeight="1" x14ac:dyDescent="0.4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24"/>
    </row>
    <row r="5" spans="1:17" x14ac:dyDescent="0.3">
      <c r="A5" s="63" t="s">
        <v>1</v>
      </c>
      <c r="B5" s="191"/>
      <c r="C5" s="191"/>
      <c r="D5" s="191"/>
      <c r="E5" s="191"/>
      <c r="F5" s="191"/>
      <c r="G5" s="191"/>
      <c r="H5" s="191"/>
      <c r="I5" s="2"/>
      <c r="J5" s="2"/>
      <c r="K5" s="2"/>
      <c r="L5" s="2"/>
      <c r="M5" s="2"/>
      <c r="N5" s="2"/>
      <c r="O5" s="2"/>
      <c r="P5" s="2"/>
      <c r="Q5" s="2"/>
    </row>
    <row r="6" spans="1:17" x14ac:dyDescent="0.3">
      <c r="A6" s="63" t="s">
        <v>2</v>
      </c>
      <c r="B6" s="192"/>
      <c r="C6" s="192"/>
      <c r="D6" s="192"/>
      <c r="E6" s="192"/>
      <c r="F6" s="192"/>
      <c r="G6" s="192"/>
      <c r="H6" s="192"/>
      <c r="I6" s="2"/>
      <c r="J6" s="2"/>
      <c r="K6" s="2"/>
      <c r="L6" s="2"/>
      <c r="M6" s="2"/>
      <c r="N6" s="2"/>
      <c r="O6" s="2"/>
      <c r="P6" s="2"/>
      <c r="Q6" s="2"/>
    </row>
    <row r="7" spans="1:17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7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7" x14ac:dyDescent="0.3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</row>
    <row r="10" spans="1:17" x14ac:dyDescent="0.3">
      <c r="A10" s="2"/>
      <c r="B10" s="31" t="s">
        <v>17</v>
      </c>
      <c r="C10" s="68" t="s">
        <v>186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</row>
    <row r="11" spans="1:17" x14ac:dyDescent="0.3">
      <c r="A11" s="2"/>
      <c r="B11" s="150"/>
      <c r="C11" s="163"/>
      <c r="D11" s="69" t="s">
        <v>3</v>
      </c>
      <c r="E11" s="148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</row>
    <row r="12" spans="1:17" x14ac:dyDescent="0.3">
      <c r="A12" s="2"/>
      <c r="B12" s="150"/>
      <c r="C12" s="163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</row>
    <row r="13" spans="1:17" x14ac:dyDescent="0.3">
      <c r="A13" s="2"/>
      <c r="B13" s="150"/>
      <c r="C13" s="163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</row>
    <row r="14" spans="1:17" x14ac:dyDescent="0.3">
      <c r="A14" s="2"/>
      <c r="B14" s="150"/>
      <c r="C14" s="163"/>
      <c r="D14" s="2"/>
      <c r="E14" s="5"/>
      <c r="F14" s="2"/>
      <c r="G14" s="50"/>
      <c r="H14" s="2"/>
      <c r="I14" s="2"/>
      <c r="J14" s="2"/>
      <c r="K14" s="2"/>
      <c r="L14" s="2"/>
      <c r="M14" s="2"/>
      <c r="N14" s="2"/>
      <c r="O14" s="2"/>
      <c r="P14" s="2"/>
      <c r="Q14" s="2"/>
    </row>
    <row r="15" spans="1:17" x14ac:dyDescent="0.3">
      <c r="A15" s="2"/>
      <c r="B15" s="150"/>
      <c r="C15" s="163"/>
      <c r="D15" s="2"/>
      <c r="E15" s="110" t="s">
        <v>29</v>
      </c>
      <c r="F15" s="126" t="str">
        <f>IFERROR(C26+(3*(C27/SQRT(E11))),"")</f>
        <v/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</row>
    <row r="16" spans="1:17" x14ac:dyDescent="0.3">
      <c r="A16" s="2"/>
      <c r="B16" s="150"/>
      <c r="C16" s="163"/>
      <c r="D16" s="2"/>
      <c r="E16" s="127" t="s">
        <v>28</v>
      </c>
      <c r="F16" s="126" t="str">
        <f>IFERROR(C26+(10*(C27/SQRT(E11))),"")</f>
        <v/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</row>
    <row r="17" spans="1:17" x14ac:dyDescent="0.3">
      <c r="A17" s="2"/>
      <c r="B17" s="150"/>
      <c r="C17" s="163"/>
      <c r="D17" s="2"/>
      <c r="E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</row>
    <row r="18" spans="1:17" x14ac:dyDescent="0.3">
      <c r="A18" s="2"/>
      <c r="B18" s="150"/>
      <c r="C18" s="163"/>
      <c r="D18" s="2"/>
      <c r="E18" s="109" t="s">
        <v>181</v>
      </c>
      <c r="F18" s="146"/>
      <c r="G18" s="162"/>
      <c r="H18" s="2"/>
      <c r="I18" s="2"/>
      <c r="J18" s="2"/>
      <c r="K18" s="2"/>
      <c r="L18" s="2"/>
      <c r="M18" s="2"/>
      <c r="N18" s="2"/>
      <c r="O18" s="2"/>
      <c r="P18" s="2"/>
      <c r="Q18" s="2"/>
    </row>
    <row r="19" spans="1:17" x14ac:dyDescent="0.3">
      <c r="A19" s="2"/>
      <c r="B19" s="150"/>
      <c r="C19" s="163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</row>
    <row r="20" spans="1:17" x14ac:dyDescent="0.3">
      <c r="A20" s="2"/>
      <c r="B20" s="150"/>
      <c r="C20" s="163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</row>
    <row r="21" spans="1:17" x14ac:dyDescent="0.3">
      <c r="A21" s="2"/>
      <c r="B21" s="150"/>
      <c r="C21" s="163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</row>
    <row r="22" spans="1:17" x14ac:dyDescent="0.3">
      <c r="A22" s="2"/>
      <c r="B22" s="150"/>
      <c r="C22" s="163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</row>
    <row r="23" spans="1:17" x14ac:dyDescent="0.3">
      <c r="A23" s="2"/>
      <c r="B23" s="150"/>
      <c r="C23" s="163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</row>
    <row r="24" spans="1:17" x14ac:dyDescent="0.3">
      <c r="A24" s="2"/>
      <c r="B24" s="150"/>
      <c r="C24" s="163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</row>
    <row r="25" spans="1:17" x14ac:dyDescent="0.3">
      <c r="A25" s="2"/>
      <c r="B25" s="150"/>
      <c r="C25" s="163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</row>
    <row r="26" spans="1:17" x14ac:dyDescent="0.3">
      <c r="B26" s="52" t="s">
        <v>24</v>
      </c>
      <c r="C26" s="66" t="str">
        <f>IFERROR(AVERAGE(C11:C25)," ")</f>
        <v xml:space="preserve"> 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</row>
    <row r="27" spans="1:17" x14ac:dyDescent="0.3">
      <c r="A27" s="3"/>
      <c r="B27" s="52" t="s">
        <v>53</v>
      </c>
      <c r="C27" s="66" t="str">
        <f>IFERROR(STDEV(C11:C25),"")</f>
        <v/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</row>
    <row r="28" spans="1:17" x14ac:dyDescent="0.3">
      <c r="A28" s="3"/>
      <c r="B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</row>
    <row r="29" spans="1:17" x14ac:dyDescent="0.3">
      <c r="A29" s="3"/>
      <c r="B29" s="9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</row>
    <row r="30" spans="1:17" x14ac:dyDescent="0.3">
      <c r="A30" s="3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</row>
    <row r="31" spans="1:17" x14ac:dyDescent="0.3">
      <c r="A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</row>
    <row r="40" spans="1:17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</row>
    <row r="41" spans="1:17" x14ac:dyDescent="0.3">
      <c r="A41" s="4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71"/>
      <c r="N41" s="71"/>
      <c r="O41" s="71"/>
      <c r="P41" s="71"/>
      <c r="Q41" s="3" t="s">
        <v>259</v>
      </c>
    </row>
  </sheetData>
  <sheetProtection algorithmName="SHA-512" hashValue="FC92aWaWCXbSQVZG3N4NTS4c5lEeFBR1uVChI4Ov8defx1rJdmr/t6Fi4xNKlIjr9t/ezWchAQdxEm6vMCTf3w==" saltValue="mXW97z4sPz8Aroa4uW3hDw==" spinCount="100000" sheet="1" formatCells="0"/>
  <mergeCells count="5">
    <mergeCell ref="A1:Q1"/>
    <mergeCell ref="A3:Q3"/>
    <mergeCell ref="B5:H5"/>
    <mergeCell ref="B6:H6"/>
    <mergeCell ref="A2:Q2"/>
  </mergeCells>
  <printOptions horizontalCentered="1" verticalCentered="1"/>
  <pageMargins left="0" right="0" top="0" bottom="0" header="0" footer="0"/>
  <pageSetup paperSize="9" scale="89" orientation="landscape" r:id="rId1"/>
  <headerFooter scaleWithDoc="0"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D3C085-4A97-4E43-93C9-DCB38ED3B9A2}">
  <sheetPr codeName="Foglio10">
    <pageSetUpPr fitToPage="1"/>
  </sheetPr>
  <dimension ref="A1:O48"/>
  <sheetViews>
    <sheetView topLeftCell="A17" zoomScale="70" zoomScaleNormal="70" workbookViewId="0">
      <selection activeCell="T40" sqref="T40"/>
    </sheetView>
  </sheetViews>
  <sheetFormatPr defaultRowHeight="14.4" x14ac:dyDescent="0.3"/>
  <cols>
    <col min="1" max="1" width="11.77734375" customWidth="1"/>
    <col min="2" max="3" width="14.77734375" customWidth="1"/>
    <col min="4" max="4" width="2.6640625" customWidth="1"/>
    <col min="5" max="5" width="11" customWidth="1"/>
    <col min="6" max="7" width="14.77734375" customWidth="1"/>
    <col min="8" max="8" width="2.77734375" customWidth="1"/>
    <col min="9" max="9" width="11.109375" customWidth="1"/>
    <col min="10" max="10" width="14.77734375" customWidth="1"/>
    <col min="11" max="11" width="2.77734375" customWidth="1"/>
    <col min="12" max="12" width="11" customWidth="1"/>
    <col min="13" max="14" width="14.77734375" customWidth="1"/>
    <col min="15" max="15" width="10.21875" customWidth="1"/>
  </cols>
  <sheetData>
    <row r="1" spans="1:15" s="1" customFormat="1" ht="23.4" customHeight="1" x14ac:dyDescent="0.3">
      <c r="A1" s="189" t="s">
        <v>240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</row>
    <row r="2" spans="1:15" s="1" customFormat="1" ht="23.4" customHeight="1" x14ac:dyDescent="0.3">
      <c r="A2" s="189" t="s">
        <v>242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</row>
    <row r="3" spans="1:15" s="1" customFormat="1" ht="23.4" customHeight="1" x14ac:dyDescent="0.45">
      <c r="A3" s="190" t="s">
        <v>222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</row>
    <row r="4" spans="1:15" s="1" customFormat="1" ht="14.4" customHeight="1" x14ac:dyDescent="0.4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24"/>
      <c r="O4" s="24"/>
    </row>
    <row r="5" spans="1:15" x14ac:dyDescent="0.3">
      <c r="A5" s="63" t="s">
        <v>1</v>
      </c>
      <c r="B5" s="191"/>
      <c r="C5" s="191"/>
      <c r="D5" s="191"/>
      <c r="E5" s="191"/>
      <c r="F5" s="191"/>
      <c r="G5" s="2"/>
      <c r="H5" s="2"/>
      <c r="I5" s="2"/>
      <c r="J5" s="2"/>
      <c r="K5" s="2"/>
      <c r="L5" s="2"/>
      <c r="M5" s="2"/>
      <c r="N5" s="2"/>
      <c r="O5" s="2"/>
    </row>
    <row r="6" spans="1:15" x14ac:dyDescent="0.3">
      <c r="A6" s="63" t="s">
        <v>2</v>
      </c>
      <c r="B6" s="192"/>
      <c r="C6" s="192"/>
      <c r="D6" s="192"/>
      <c r="E6" s="192"/>
      <c r="F6" s="192"/>
      <c r="G6" s="2"/>
      <c r="H6" s="2"/>
      <c r="I6" s="2"/>
      <c r="J6" s="2"/>
      <c r="K6" s="2"/>
      <c r="L6" s="2"/>
      <c r="M6" s="2"/>
      <c r="N6" s="2"/>
      <c r="O6" s="2"/>
    </row>
    <row r="7" spans="1:15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 x14ac:dyDescent="0.3">
      <c r="A8" s="2"/>
      <c r="B8" s="25"/>
      <c r="C8" s="43"/>
      <c r="D8" s="43"/>
      <c r="E8" s="218" t="s">
        <v>79</v>
      </c>
      <c r="F8" s="218"/>
      <c r="G8" s="218"/>
      <c r="H8" s="25"/>
      <c r="I8" s="218" t="s">
        <v>78</v>
      </c>
      <c r="J8" s="218"/>
      <c r="K8" s="43"/>
      <c r="L8" s="221" t="s">
        <v>80</v>
      </c>
      <c r="M8" s="222"/>
      <c r="N8" s="222"/>
      <c r="O8" s="2"/>
    </row>
    <row r="9" spans="1:15" x14ac:dyDescent="0.3">
      <c r="A9" s="2"/>
      <c r="B9" s="25"/>
      <c r="C9" s="43"/>
      <c r="D9" s="43"/>
      <c r="E9" s="51"/>
      <c r="F9" s="110"/>
      <c r="G9" s="110"/>
      <c r="H9" s="25"/>
      <c r="I9" s="110"/>
      <c r="J9" s="110"/>
      <c r="K9" s="43"/>
      <c r="L9" s="70"/>
      <c r="M9" s="111"/>
      <c r="N9" s="111"/>
      <c r="O9" s="2"/>
    </row>
    <row r="10" spans="1:15" x14ac:dyDescent="0.3">
      <c r="A10" s="2"/>
      <c r="B10" s="197" t="s">
        <v>28</v>
      </c>
      <c r="C10" s="199"/>
      <c r="D10" s="63"/>
      <c r="E10" s="76"/>
      <c r="F10" s="223" t="s">
        <v>81</v>
      </c>
      <c r="G10" s="223"/>
      <c r="H10" s="63"/>
      <c r="I10" s="223" t="s">
        <v>83</v>
      </c>
      <c r="J10" s="223"/>
      <c r="K10" s="63"/>
      <c r="L10" s="91" t="s">
        <v>17</v>
      </c>
      <c r="M10" s="54" t="s">
        <v>68</v>
      </c>
      <c r="N10" s="91" t="s">
        <v>27</v>
      </c>
      <c r="O10" s="2"/>
    </row>
    <row r="11" spans="1:15" ht="14.4" customHeight="1" x14ac:dyDescent="0.3">
      <c r="A11" s="25"/>
      <c r="B11" s="32" t="s">
        <v>68</v>
      </c>
      <c r="C11" s="31" t="s">
        <v>27</v>
      </c>
      <c r="D11" s="63"/>
      <c r="E11" s="31" t="s">
        <v>17</v>
      </c>
      <c r="F11" s="32" t="s">
        <v>88</v>
      </c>
      <c r="G11" s="31" t="s">
        <v>82</v>
      </c>
      <c r="H11" s="63"/>
      <c r="I11" s="31" t="s">
        <v>17</v>
      </c>
      <c r="J11" s="31" t="s">
        <v>88</v>
      </c>
      <c r="K11" s="63"/>
      <c r="L11" s="150"/>
      <c r="M11" s="148"/>
      <c r="N11" s="148"/>
      <c r="O11" s="2"/>
    </row>
    <row r="12" spans="1:15" x14ac:dyDescent="0.3">
      <c r="A12" s="33"/>
      <c r="B12" s="147"/>
      <c r="C12" s="147"/>
      <c r="D12" s="63"/>
      <c r="E12" s="150"/>
      <c r="F12" s="148"/>
      <c r="G12" s="148"/>
      <c r="H12" s="63"/>
      <c r="I12" s="150"/>
      <c r="J12" s="148"/>
      <c r="K12" s="63"/>
      <c r="L12" s="150"/>
      <c r="M12" s="148"/>
      <c r="N12" s="148"/>
      <c r="O12" s="2"/>
    </row>
    <row r="13" spans="1:15" x14ac:dyDescent="0.3">
      <c r="A13" s="33"/>
      <c r="B13" s="147"/>
      <c r="C13" s="147"/>
      <c r="D13" s="63"/>
      <c r="E13" s="150"/>
      <c r="F13" s="148"/>
      <c r="G13" s="148"/>
      <c r="H13" s="63"/>
      <c r="I13" s="150"/>
      <c r="J13" s="148"/>
      <c r="K13" s="63"/>
      <c r="L13" s="150"/>
      <c r="M13" s="148"/>
      <c r="N13" s="148"/>
      <c r="O13" s="2"/>
    </row>
    <row r="14" spans="1:15" x14ac:dyDescent="0.3">
      <c r="A14" s="33"/>
      <c r="B14" s="147"/>
      <c r="C14" s="147"/>
      <c r="D14" s="63"/>
      <c r="E14" s="150"/>
      <c r="F14" s="148"/>
      <c r="G14" s="148"/>
      <c r="H14" s="63"/>
      <c r="I14" s="150"/>
      <c r="J14" s="148"/>
      <c r="K14" s="63"/>
      <c r="L14" s="150"/>
      <c r="M14" s="148"/>
      <c r="N14" s="148"/>
      <c r="O14" s="2"/>
    </row>
    <row r="15" spans="1:15" x14ac:dyDescent="0.3">
      <c r="A15" s="29"/>
      <c r="B15" s="147"/>
      <c r="C15" s="147"/>
      <c r="D15" s="63"/>
      <c r="E15" s="150"/>
      <c r="F15" s="148"/>
      <c r="G15" s="148"/>
      <c r="H15" s="63"/>
      <c r="I15" s="52" t="s">
        <v>24</v>
      </c>
      <c r="J15" s="128" t="str">
        <f>IFERROR(AVERAGE(J12:J14)," ")</f>
        <v xml:space="preserve"> </v>
      </c>
      <c r="K15" s="63"/>
      <c r="L15" s="150"/>
      <c r="M15" s="148"/>
      <c r="N15" s="148"/>
      <c r="O15" s="2"/>
    </row>
    <row r="16" spans="1:15" x14ac:dyDescent="0.3">
      <c r="A16" s="29"/>
      <c r="B16" s="147"/>
      <c r="C16" s="147"/>
      <c r="D16" s="63"/>
      <c r="E16" s="150"/>
      <c r="F16" s="148"/>
      <c r="G16" s="148"/>
      <c r="H16" s="63"/>
      <c r="I16" s="52" t="s">
        <v>53</v>
      </c>
      <c r="J16" s="116" t="str">
        <f>IFERROR(STDEV(J12:J14)," ")</f>
        <v xml:space="preserve"> </v>
      </c>
      <c r="K16" s="63"/>
      <c r="L16" s="150"/>
      <c r="M16" s="148"/>
      <c r="N16" s="148"/>
      <c r="O16" s="2"/>
    </row>
    <row r="17" spans="1:15" x14ac:dyDescent="0.3">
      <c r="A17" s="3" t="s">
        <v>24</v>
      </c>
      <c r="B17" s="57" t="str">
        <f>IFERROR(AVERAGE(B12:B16)," ")</f>
        <v xml:space="preserve"> </v>
      </c>
      <c r="C17" s="57" t="str">
        <f>IFERROR(AVERAGE(C12:C16)," ")</f>
        <v xml:space="preserve"> </v>
      </c>
      <c r="D17" s="63"/>
      <c r="E17" s="150"/>
      <c r="F17" s="148"/>
      <c r="G17" s="148"/>
      <c r="H17" s="63"/>
      <c r="I17" s="63"/>
      <c r="J17" s="63"/>
      <c r="K17" s="63"/>
      <c r="L17" s="150"/>
      <c r="M17" s="148"/>
      <c r="N17" s="148"/>
      <c r="O17" s="2"/>
    </row>
    <row r="18" spans="1:15" x14ac:dyDescent="0.3">
      <c r="A18" s="3" t="s">
        <v>53</v>
      </c>
      <c r="B18" s="116" t="str">
        <f>IFERROR(STDEV(B12:B16)," ")</f>
        <v xml:space="preserve"> </v>
      </c>
      <c r="C18" s="116" t="str">
        <f>IFERROR(STDEV(C12:C16)," ")</f>
        <v xml:space="preserve"> </v>
      </c>
      <c r="D18" s="63"/>
      <c r="E18" s="52" t="s">
        <v>24</v>
      </c>
      <c r="F18" s="128" t="str">
        <f>IFERROR(AVERAGE(F12:F17)," ")</f>
        <v xml:space="preserve"> </v>
      </c>
      <c r="G18" s="128" t="str">
        <f>IFERROR(AVERAGE(G12:G17)," ")</f>
        <v xml:space="preserve"> </v>
      </c>
      <c r="H18" s="63"/>
      <c r="I18" s="224" t="s">
        <v>87</v>
      </c>
      <c r="J18" s="224"/>
      <c r="K18" s="63"/>
      <c r="L18" s="150"/>
      <c r="M18" s="148"/>
      <c r="N18" s="148"/>
      <c r="O18" s="2"/>
    </row>
    <row r="19" spans="1:15" ht="14.4" customHeight="1" x14ac:dyDescent="0.3">
      <c r="A19" s="30"/>
      <c r="B19" s="34" t="s">
        <v>98</v>
      </c>
      <c r="C19" s="34" t="s">
        <v>99</v>
      </c>
      <c r="D19" s="63"/>
      <c r="E19" s="52" t="s">
        <v>53</v>
      </c>
      <c r="F19" s="116" t="str">
        <f>IFERROR(STDEV(F12:F17)," ")</f>
        <v xml:space="preserve"> </v>
      </c>
      <c r="G19" s="116" t="str">
        <f>IFERROR(STDEV(G12:G17)," ")</f>
        <v xml:space="preserve"> </v>
      </c>
      <c r="H19" s="46"/>
      <c r="I19" s="31" t="s">
        <v>17</v>
      </c>
      <c r="J19" s="31" t="s">
        <v>82</v>
      </c>
      <c r="K19" s="63"/>
      <c r="L19" s="150"/>
      <c r="M19" s="148"/>
      <c r="N19" s="148"/>
      <c r="O19" s="2"/>
    </row>
    <row r="20" spans="1:15" x14ac:dyDescent="0.3">
      <c r="A20" s="30"/>
      <c r="B20" s="57" t="str">
        <f>IFERROR(B17*20/100, " ")</f>
        <v xml:space="preserve"> </v>
      </c>
      <c r="C20" s="57" t="str">
        <f>IFERROR(C17*5/100," ")</f>
        <v xml:space="preserve"> </v>
      </c>
      <c r="D20" s="63"/>
      <c r="E20" s="63"/>
      <c r="F20" s="224" t="s">
        <v>84</v>
      </c>
      <c r="G20" s="224"/>
      <c r="H20" s="25"/>
      <c r="I20" s="150"/>
      <c r="J20" s="148"/>
      <c r="K20" s="63"/>
      <c r="L20" s="150"/>
      <c r="M20" s="148"/>
      <c r="N20" s="148"/>
      <c r="O20" s="2"/>
    </row>
    <row r="21" spans="1:15" x14ac:dyDescent="0.3">
      <c r="A21" s="2"/>
      <c r="B21" s="63"/>
      <c r="C21" s="63"/>
      <c r="D21" s="30"/>
      <c r="E21" s="150"/>
      <c r="F21" s="148"/>
      <c r="G21" s="148"/>
      <c r="H21" s="63"/>
      <c r="I21" s="150"/>
      <c r="J21" s="148"/>
      <c r="K21" s="63"/>
      <c r="L21" s="150"/>
      <c r="M21" s="148"/>
      <c r="N21" s="148"/>
      <c r="O21" s="2"/>
    </row>
    <row r="22" spans="1:15" x14ac:dyDescent="0.3">
      <c r="A22" s="19"/>
      <c r="B22" s="129"/>
      <c r="C22" s="130"/>
      <c r="D22" s="63"/>
      <c r="E22" s="150"/>
      <c r="F22" s="148"/>
      <c r="G22" s="148"/>
      <c r="H22" s="63"/>
      <c r="I22" s="150"/>
      <c r="J22" s="148"/>
      <c r="K22" s="63"/>
      <c r="L22" s="150"/>
      <c r="M22" s="148"/>
      <c r="N22" s="148"/>
      <c r="O22" s="2"/>
    </row>
    <row r="23" spans="1:15" x14ac:dyDescent="0.3">
      <c r="A23" s="19"/>
      <c r="B23" s="63"/>
      <c r="C23" s="63"/>
      <c r="D23" s="63"/>
      <c r="E23" s="52" t="s">
        <v>24</v>
      </c>
      <c r="F23" s="128" t="str">
        <f>IFERROR(AVERAGE(F21:F22)," ")</f>
        <v xml:space="preserve"> </v>
      </c>
      <c r="G23" s="128" t="str">
        <f>IFERROR(AVERAGE(G21:G22)," ")</f>
        <v xml:space="preserve"> </v>
      </c>
      <c r="H23" s="63"/>
      <c r="I23" s="52" t="s">
        <v>24</v>
      </c>
      <c r="J23" s="96" t="str">
        <f>IFERROR(AVERAGE(J20:J22)," ")</f>
        <v xml:space="preserve"> </v>
      </c>
      <c r="K23" s="63"/>
      <c r="L23" s="150"/>
      <c r="M23" s="148"/>
      <c r="N23" s="148"/>
      <c r="O23" s="2"/>
    </row>
    <row r="24" spans="1:15" x14ac:dyDescent="0.3">
      <c r="A24" s="19"/>
      <c r="B24" s="63"/>
      <c r="C24" s="38"/>
      <c r="D24" s="38"/>
      <c r="E24" s="52" t="s">
        <v>53</v>
      </c>
      <c r="F24" s="116" t="str">
        <f>IFERROR(STDEV(F21:F22)," ")</f>
        <v xml:space="preserve"> </v>
      </c>
      <c r="G24" s="116" t="str">
        <f>IFERROR(STDEV(G21:G22)," ")</f>
        <v xml:space="preserve"> </v>
      </c>
      <c r="H24" s="63"/>
      <c r="I24" s="52" t="s">
        <v>53</v>
      </c>
      <c r="J24" s="116" t="str">
        <f>IFERROR(STDEV(J20:J22)," ")</f>
        <v xml:space="preserve"> </v>
      </c>
      <c r="K24" s="63"/>
      <c r="L24" s="150"/>
      <c r="M24" s="148"/>
      <c r="N24" s="148"/>
      <c r="O24" s="2"/>
    </row>
    <row r="25" spans="1:15" x14ac:dyDescent="0.3">
      <c r="A25" s="3"/>
      <c r="B25" s="129"/>
      <c r="C25" s="40"/>
      <c r="D25" s="40"/>
      <c r="E25" s="63"/>
      <c r="F25" s="224" t="s">
        <v>85</v>
      </c>
      <c r="G25" s="224"/>
      <c r="H25" s="129"/>
      <c r="I25" s="63"/>
      <c r="J25" s="63"/>
      <c r="K25" s="63"/>
      <c r="L25" s="150"/>
      <c r="M25" s="148"/>
      <c r="N25" s="148"/>
      <c r="O25" s="2"/>
    </row>
    <row r="26" spans="1:15" x14ac:dyDescent="0.3">
      <c r="A26" s="3"/>
      <c r="B26" s="129"/>
      <c r="C26" s="40"/>
      <c r="D26" s="40"/>
      <c r="E26" s="150"/>
      <c r="F26" s="148"/>
      <c r="G26" s="148"/>
      <c r="H26" s="129"/>
      <c r="I26" s="63"/>
      <c r="J26" s="63"/>
      <c r="K26" s="63"/>
      <c r="L26" s="52" t="s">
        <v>24</v>
      </c>
      <c r="M26" s="128" t="str">
        <f>IFERROR(AVERAGE(M11:M25)," ")</f>
        <v xml:space="preserve"> </v>
      </c>
      <c r="N26" s="128" t="str">
        <f>IFERROR(AVERAGE(N11:N25)," ")</f>
        <v xml:space="preserve"> </v>
      </c>
      <c r="O26" s="2"/>
    </row>
    <row r="27" spans="1:15" x14ac:dyDescent="0.3">
      <c r="A27" s="3"/>
      <c r="B27" s="129"/>
      <c r="C27" s="40"/>
      <c r="D27" s="40"/>
      <c r="E27" s="150"/>
      <c r="F27" s="148"/>
      <c r="G27" s="148"/>
      <c r="H27" s="129"/>
      <c r="I27" s="63"/>
      <c r="J27" s="63"/>
      <c r="K27" s="131"/>
      <c r="L27" s="52" t="s">
        <v>53</v>
      </c>
      <c r="M27" s="116" t="str">
        <f>IFERROR(STDEV(M11:M25)," ")</f>
        <v xml:space="preserve"> </v>
      </c>
      <c r="N27" s="116" t="str">
        <f>IFERROR(STDEV(N11:N25)," ")</f>
        <v xml:space="preserve"> </v>
      </c>
      <c r="O27" s="2"/>
    </row>
    <row r="28" spans="1:15" x14ac:dyDescent="0.3">
      <c r="A28" s="3"/>
      <c r="B28" s="52"/>
      <c r="C28" s="38"/>
      <c r="D28" s="38"/>
      <c r="E28" s="52" t="s">
        <v>24</v>
      </c>
      <c r="F28" s="128" t="str">
        <f>IFERROR(AVERAGE(F26:F27)," ")</f>
        <v xml:space="preserve"> </v>
      </c>
      <c r="G28" s="128" t="str">
        <f>IFERROR(AVERAGE(G26:G27)," ")</f>
        <v xml:space="preserve"> </v>
      </c>
      <c r="H28" s="52"/>
      <c r="I28" s="63"/>
      <c r="J28" s="63"/>
      <c r="K28" s="63"/>
      <c r="L28" s="63"/>
      <c r="M28" s="63"/>
      <c r="N28" s="63"/>
      <c r="O28" s="2"/>
    </row>
    <row r="29" spans="1:15" ht="15.6" x14ac:dyDescent="0.3">
      <c r="A29" s="13"/>
      <c r="B29" s="63"/>
      <c r="C29" s="132"/>
      <c r="D29" s="133"/>
      <c r="E29" s="52" t="s">
        <v>53</v>
      </c>
      <c r="F29" s="116" t="str">
        <f>IFERROR(STDEV(F26:F27)," ")</f>
        <v xml:space="preserve"> </v>
      </c>
      <c r="G29" s="116" t="str">
        <f>IFERROR(STDEV(G26:G27)," ")</f>
        <v xml:space="preserve"> </v>
      </c>
      <c r="H29" s="132"/>
      <c r="I29" s="63"/>
      <c r="J29" s="63"/>
      <c r="K29" s="63"/>
      <c r="L29" s="63"/>
      <c r="M29" s="63"/>
      <c r="N29" s="63"/>
      <c r="O29" s="2"/>
    </row>
    <row r="30" spans="1:15" ht="15.6" x14ac:dyDescent="0.3">
      <c r="A30" s="13"/>
      <c r="B30" s="63"/>
      <c r="C30" s="132"/>
      <c r="D30" s="133"/>
      <c r="E30" s="63"/>
      <c r="F30" s="224" t="s">
        <v>86</v>
      </c>
      <c r="G30" s="224"/>
      <c r="H30" s="132"/>
      <c r="I30" s="63"/>
      <c r="J30" s="63"/>
      <c r="K30" s="63"/>
      <c r="L30" s="63"/>
      <c r="M30" s="63"/>
      <c r="N30" s="63"/>
      <c r="O30" s="2"/>
    </row>
    <row r="31" spans="1:15" ht="15.6" x14ac:dyDescent="0.3">
      <c r="A31" s="13"/>
      <c r="B31" s="63"/>
      <c r="C31" s="63"/>
      <c r="D31" s="63"/>
      <c r="E31" s="150"/>
      <c r="F31" s="148"/>
      <c r="G31" s="148"/>
      <c r="H31" s="77"/>
      <c r="I31" s="63"/>
      <c r="J31" s="63"/>
      <c r="K31" s="63"/>
      <c r="L31" s="63"/>
      <c r="M31" s="63"/>
      <c r="N31" s="63"/>
      <c r="O31" s="2"/>
    </row>
    <row r="32" spans="1:15" ht="15.6" x14ac:dyDescent="0.3">
      <c r="A32" s="13"/>
      <c r="B32" s="63"/>
      <c r="C32" s="63"/>
      <c r="D32" s="63"/>
      <c r="E32" s="150"/>
      <c r="F32" s="148"/>
      <c r="G32" s="148"/>
      <c r="H32" s="77"/>
      <c r="I32" s="63"/>
      <c r="J32" s="63"/>
      <c r="K32" s="63"/>
      <c r="L32" s="63"/>
      <c r="M32" s="63"/>
      <c r="N32" s="63"/>
      <c r="O32" s="2"/>
    </row>
    <row r="33" spans="1:15" ht="15.6" x14ac:dyDescent="0.3">
      <c r="A33" s="13"/>
      <c r="B33" s="63"/>
      <c r="C33" s="63"/>
      <c r="D33" s="63"/>
      <c r="E33" s="52" t="s">
        <v>24</v>
      </c>
      <c r="F33" s="128" t="str">
        <f>IFERROR(AVERAGE(F31:F32)," ")</f>
        <v xml:space="preserve"> </v>
      </c>
      <c r="G33" s="128" t="str">
        <f>IFERROR(AVERAGE(G31:G32)," ")</f>
        <v xml:space="preserve"> </v>
      </c>
      <c r="H33" s="77"/>
      <c r="I33" s="63"/>
      <c r="J33" s="63"/>
      <c r="K33" s="63"/>
      <c r="L33" s="63"/>
      <c r="M33" s="63"/>
      <c r="N33" s="63"/>
      <c r="O33" s="2"/>
    </row>
    <row r="34" spans="1:15" ht="15.6" x14ac:dyDescent="0.3">
      <c r="A34" s="13"/>
      <c r="B34" s="63"/>
      <c r="C34" s="63"/>
      <c r="D34" s="63"/>
      <c r="E34" s="52" t="s">
        <v>53</v>
      </c>
      <c r="F34" s="116" t="str">
        <f>IFERROR(STDEV(F31:F32)," ")</f>
        <v xml:space="preserve"> </v>
      </c>
      <c r="G34" s="116" t="str">
        <f>IFERROR(STDEV(G31:G32)," ")</f>
        <v xml:space="preserve"> </v>
      </c>
      <c r="H34" s="77"/>
      <c r="I34" s="63"/>
      <c r="J34" s="63"/>
      <c r="K34" s="63"/>
      <c r="L34" s="63"/>
      <c r="M34" s="63"/>
      <c r="N34" s="63"/>
      <c r="O34" s="2"/>
    </row>
    <row r="35" spans="1:15" x14ac:dyDescent="0.3">
      <c r="A35" s="2"/>
      <c r="B35" s="63"/>
      <c r="C35" s="63"/>
      <c r="D35" s="63"/>
      <c r="E35" s="134"/>
      <c r="F35" s="134"/>
      <c r="G35" s="134"/>
      <c r="H35" s="134"/>
      <c r="I35" s="134"/>
      <c r="J35" s="134"/>
      <c r="K35" s="63"/>
      <c r="L35" s="63"/>
      <c r="M35" s="63"/>
      <c r="N35" s="63"/>
      <c r="O35" s="2"/>
    </row>
    <row r="36" spans="1:15" x14ac:dyDescent="0.3">
      <c r="A36" s="2"/>
      <c r="B36" s="227" t="s">
        <v>144</v>
      </c>
      <c r="C36" s="200" t="s">
        <v>76</v>
      </c>
      <c r="D36" s="229"/>
      <c r="E36" s="201"/>
      <c r="F36" s="219" t="s">
        <v>102</v>
      </c>
      <c r="G36" s="220"/>
      <c r="H36" s="134"/>
      <c r="I36" s="134"/>
      <c r="J36" s="134"/>
      <c r="K36" s="63"/>
      <c r="L36" s="63"/>
      <c r="M36" s="63"/>
      <c r="N36" s="63"/>
      <c r="O36" s="2"/>
    </row>
    <row r="37" spans="1:15" x14ac:dyDescent="0.3">
      <c r="A37" s="2"/>
      <c r="B37" s="228"/>
      <c r="C37" s="200" t="s">
        <v>77</v>
      </c>
      <c r="D37" s="229"/>
      <c r="E37" s="201"/>
      <c r="F37" s="225" t="s">
        <v>103</v>
      </c>
      <c r="G37" s="226"/>
      <c r="H37" s="134"/>
      <c r="I37" s="134"/>
      <c r="J37" s="134"/>
      <c r="K37" s="63"/>
      <c r="L37" s="63"/>
      <c r="M37" s="63"/>
      <c r="N37" s="63"/>
      <c r="O37" s="2"/>
    </row>
    <row r="38" spans="1:15" x14ac:dyDescent="0.3">
      <c r="A38" s="2"/>
      <c r="B38" s="2"/>
      <c r="C38" s="2"/>
      <c r="D38" s="2"/>
      <c r="E38" s="9"/>
      <c r="F38" s="9"/>
      <c r="G38" s="9"/>
      <c r="H38" s="9"/>
      <c r="I38" s="9"/>
      <c r="J38" s="9"/>
      <c r="K38" s="2"/>
      <c r="L38" s="2"/>
      <c r="M38" s="2"/>
      <c r="N38" s="2"/>
      <c r="O38" s="2"/>
    </row>
    <row r="39" spans="1:15" x14ac:dyDescent="0.3">
      <c r="A39" s="2"/>
      <c r="B39" s="2"/>
      <c r="C39" s="2"/>
      <c r="D39" s="2"/>
      <c r="E39" s="9"/>
      <c r="F39" s="9"/>
      <c r="G39" s="9"/>
      <c r="H39" s="9"/>
      <c r="I39" s="9"/>
      <c r="J39" s="9"/>
      <c r="K39" s="2"/>
      <c r="L39" s="2"/>
      <c r="M39" s="2"/>
      <c r="N39" s="2"/>
      <c r="O39" s="2"/>
    </row>
    <row r="40" spans="1:15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5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3">
      <c r="A48" s="4"/>
      <c r="B48" s="2"/>
      <c r="C48" s="2"/>
      <c r="D48" s="2"/>
      <c r="E48" s="2"/>
      <c r="F48" s="2"/>
      <c r="G48" s="2"/>
      <c r="H48" s="2"/>
      <c r="I48" s="2"/>
      <c r="J48" s="4"/>
      <c r="K48" s="4"/>
      <c r="L48" s="2"/>
      <c r="M48" s="2"/>
      <c r="N48" s="2"/>
      <c r="O48" s="3" t="s">
        <v>260</v>
      </c>
    </row>
  </sheetData>
  <sheetProtection algorithmName="SHA-512" hashValue="N12a3p03I+EyAtxIxdP5Vh76ChniKyNIKWzQICRYzms20o+1AMq140KaKEFtxnySsZXchPWR4qSTlBbOSgaDIA==" saltValue="ak7Kxz62sK2ryUWI4zzhLg==" spinCount="100000" sheet="1" formatCells="0"/>
  <mergeCells count="20">
    <mergeCell ref="F37:G37"/>
    <mergeCell ref="F30:G30"/>
    <mergeCell ref="B36:B37"/>
    <mergeCell ref="C36:E36"/>
    <mergeCell ref="C37:E37"/>
    <mergeCell ref="E8:G8"/>
    <mergeCell ref="I8:J8"/>
    <mergeCell ref="A1:O1"/>
    <mergeCell ref="A3:O3"/>
    <mergeCell ref="F36:G36"/>
    <mergeCell ref="L8:N8"/>
    <mergeCell ref="B10:C10"/>
    <mergeCell ref="I10:J10"/>
    <mergeCell ref="I18:J18"/>
    <mergeCell ref="F10:G10"/>
    <mergeCell ref="B5:F5"/>
    <mergeCell ref="F20:G20"/>
    <mergeCell ref="F25:G25"/>
    <mergeCell ref="B6:F6"/>
    <mergeCell ref="A2:O2"/>
  </mergeCells>
  <conditionalFormatting sqref="G18 G23 J23 N26 G28 G33">
    <cfRule type="cellIs" dxfId="45" priority="4" operator="lessThanOrEqual">
      <formula>$C$20</formula>
    </cfRule>
    <cfRule type="cellIs" dxfId="44" priority="5" operator="greaterThan">
      <formula>$C$20</formula>
    </cfRule>
  </conditionalFormatting>
  <conditionalFormatting sqref="J15 F18 F23 M26 F28 F33">
    <cfRule type="cellIs" dxfId="43" priority="2" operator="lessThanOrEqual">
      <formula>$B$20</formula>
    </cfRule>
    <cfRule type="cellIs" dxfId="42" priority="3" operator="greaterThan">
      <formula>$B$20</formula>
    </cfRule>
  </conditionalFormatting>
  <conditionalFormatting sqref="J15:J16 B17:C18 F18:G19 B20:C20 F23:G24 J23:J24 M26:N27 F28:G29 F33:G34">
    <cfRule type="containsBlanks" dxfId="41" priority="1">
      <formula>LEN(TRIM(B15))=0</formula>
    </cfRule>
  </conditionalFormatting>
  <printOptions horizontalCentered="1" verticalCentered="1"/>
  <pageMargins left="0" right="0" top="0" bottom="0" header="0" footer="0"/>
  <pageSetup paperSize="9" scale="7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A2199-FF2E-4415-9D13-6E1DB977A90E}">
  <sheetPr codeName="Foglio9">
    <pageSetUpPr fitToPage="1"/>
  </sheetPr>
  <dimension ref="A1:U96"/>
  <sheetViews>
    <sheetView topLeftCell="A66" zoomScale="80" zoomScaleNormal="80" workbookViewId="0">
      <selection activeCell="O98" sqref="O98"/>
    </sheetView>
  </sheetViews>
  <sheetFormatPr defaultRowHeight="14.4" x14ac:dyDescent="0.3"/>
  <cols>
    <col min="1" max="1" width="11.77734375" customWidth="1"/>
    <col min="2" max="2" width="12.88671875" customWidth="1"/>
    <col min="3" max="3" width="11.88671875" customWidth="1"/>
    <col min="4" max="4" width="1.77734375" customWidth="1"/>
    <col min="5" max="5" width="11" customWidth="1"/>
    <col min="6" max="6" width="13" customWidth="1"/>
    <col min="7" max="10" width="11.88671875" customWidth="1"/>
    <col min="11" max="11" width="3.33203125" customWidth="1"/>
    <col min="12" max="12" width="12.88671875" customWidth="1"/>
    <col min="13" max="13" width="11.88671875" customWidth="1"/>
    <col min="14" max="14" width="1.77734375" customWidth="1"/>
    <col min="15" max="15" width="11.33203125" customWidth="1"/>
    <col min="16" max="18" width="12.88671875" customWidth="1"/>
    <col min="19" max="20" width="11.88671875" customWidth="1"/>
    <col min="21" max="21" width="5.33203125" customWidth="1"/>
  </cols>
  <sheetData>
    <row r="1" spans="1:21" s="1" customFormat="1" ht="23.4" customHeight="1" x14ac:dyDescent="0.3">
      <c r="A1" s="189" t="s">
        <v>240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</row>
    <row r="2" spans="1:21" s="1" customFormat="1" ht="23.4" customHeight="1" x14ac:dyDescent="0.3">
      <c r="A2" s="189" t="s">
        <v>242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</row>
    <row r="3" spans="1:21" s="1" customFormat="1" ht="23.4" customHeight="1" x14ac:dyDescent="0.45">
      <c r="A3" s="190" t="s">
        <v>62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</row>
    <row r="4" spans="1:21" s="1" customFormat="1" ht="14.4" customHeight="1" x14ac:dyDescent="0.4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</row>
    <row r="5" spans="1:21" x14ac:dyDescent="0.3">
      <c r="A5" s="63" t="s">
        <v>1</v>
      </c>
      <c r="B5" s="191"/>
      <c r="C5" s="191"/>
      <c r="D5" s="191"/>
      <c r="E5" s="191"/>
      <c r="F5" s="191"/>
      <c r="G5" s="63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x14ac:dyDescent="0.3">
      <c r="A6" s="63" t="s">
        <v>2</v>
      </c>
      <c r="B6" s="192"/>
      <c r="C6" s="192"/>
      <c r="D6" s="192"/>
      <c r="E6" s="192"/>
      <c r="F6" s="192"/>
      <c r="G6" s="63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x14ac:dyDescent="0.3">
      <c r="A7" s="63"/>
      <c r="B7" s="63"/>
      <c r="C7" s="63"/>
      <c r="D7" s="63"/>
      <c r="E7" s="63"/>
      <c r="F7" s="63"/>
      <c r="G7" s="63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x14ac:dyDescent="0.3">
      <c r="A8" s="63"/>
      <c r="B8" s="63"/>
      <c r="C8" s="63"/>
      <c r="D8" s="63"/>
      <c r="E8" s="63"/>
      <c r="F8" s="63"/>
      <c r="G8" s="63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</row>
    <row r="9" spans="1:21" x14ac:dyDescent="0.3">
      <c r="A9" s="63"/>
      <c r="B9" s="32" t="s">
        <v>17</v>
      </c>
      <c r="C9" s="152"/>
      <c r="D9" s="63"/>
      <c r="E9" s="63"/>
      <c r="F9" s="237" t="s">
        <v>7</v>
      </c>
      <c r="G9" s="238"/>
      <c r="H9" s="2"/>
      <c r="I9" s="2"/>
      <c r="J9" s="25"/>
      <c r="K9" s="2"/>
      <c r="L9" s="32" t="s">
        <v>17</v>
      </c>
      <c r="M9" s="152"/>
      <c r="N9" s="63"/>
      <c r="O9" s="63"/>
      <c r="P9" s="237" t="s">
        <v>7</v>
      </c>
      <c r="Q9" s="238"/>
      <c r="R9" s="2"/>
      <c r="S9" s="2"/>
      <c r="T9" s="25"/>
      <c r="U9" s="2"/>
    </row>
    <row r="10" spans="1:21" x14ac:dyDescent="0.3">
      <c r="A10" s="63"/>
      <c r="B10" s="32" t="s">
        <v>182</v>
      </c>
      <c r="C10" s="152"/>
      <c r="D10" s="63"/>
      <c r="E10" s="63"/>
      <c r="F10" s="32" t="s">
        <v>68</v>
      </c>
      <c r="G10" s="32" t="s">
        <v>27</v>
      </c>
      <c r="H10" s="97" t="s">
        <v>153</v>
      </c>
      <c r="I10" s="55" t="s">
        <v>65</v>
      </c>
      <c r="J10" s="55" t="s">
        <v>154</v>
      </c>
      <c r="K10" s="2"/>
      <c r="L10" s="32" t="s">
        <v>183</v>
      </c>
      <c r="M10" s="152"/>
      <c r="N10" s="63"/>
      <c r="O10" s="63"/>
      <c r="P10" s="32" t="s">
        <v>68</v>
      </c>
      <c r="Q10" s="32" t="s">
        <v>27</v>
      </c>
      <c r="R10" s="97" t="s">
        <v>153</v>
      </c>
      <c r="S10" s="55" t="s">
        <v>65</v>
      </c>
      <c r="T10" s="55" t="s">
        <v>154</v>
      </c>
      <c r="U10" s="2"/>
    </row>
    <row r="11" spans="1:21" ht="14.4" customHeight="1" x14ac:dyDescent="0.3">
      <c r="A11" s="63"/>
      <c r="B11" s="63"/>
      <c r="C11" s="63"/>
      <c r="D11" s="63"/>
      <c r="E11" s="234" t="s">
        <v>174</v>
      </c>
      <c r="F11" s="153"/>
      <c r="G11" s="153"/>
      <c r="H11" s="231" t="str">
        <f>IFERROR(((AVERAGE(F11:F13)/AVERAGE($B$14:$B$16)-1)*100),"")</f>
        <v/>
      </c>
      <c r="I11" s="231" t="str">
        <f>IFERROR((AVERAGE(F11:F13)/AVERAGE(G11:G13)/(AVERAGE($B$14:$B$16)/AVERAGE($C$14:$C$16))*100),"")</f>
        <v/>
      </c>
      <c r="J11" s="231" t="str">
        <f>IFERROR(((AVERAGE(F11:F13)/AVERAGE(G11:G13)/(AVERAGE($B$14:$B$16)/AVERAGE($C$14:$C$16)))-1)*100,"")</f>
        <v/>
      </c>
      <c r="K11" s="63"/>
      <c r="L11" s="63"/>
      <c r="M11" s="63"/>
      <c r="N11" s="63"/>
      <c r="O11" s="234" t="s">
        <v>174</v>
      </c>
      <c r="P11" s="153"/>
      <c r="Q11" s="153"/>
      <c r="R11" s="231" t="str">
        <f>IFERROR(((AVERAGE(P11:P13)/AVERAGE($L$14:$L$16)-1)*100),"")</f>
        <v/>
      </c>
      <c r="S11" s="231" t="str">
        <f>IFERROR((AVERAGE(P11:P13)/AVERAGE(Q11:Q13)/(AVERAGE($L$14:$L$16)/AVERAGE($M$14:$M$16))*100),"")</f>
        <v/>
      </c>
      <c r="T11" s="231" t="str">
        <f>IFERROR(((AVERAGE(P11:P13)/AVERAGE(Q11:Q13)/(AVERAGE($L$14:$L$16)/AVERAGE($M$14:$M$16)))-1)*100,"")</f>
        <v/>
      </c>
      <c r="U11" s="63"/>
    </row>
    <row r="12" spans="1:21" x14ac:dyDescent="0.3">
      <c r="A12" s="2"/>
      <c r="B12" s="230" t="s">
        <v>64</v>
      </c>
      <c r="C12" s="230"/>
      <c r="D12" s="63"/>
      <c r="E12" s="235"/>
      <c r="F12" s="153"/>
      <c r="G12" s="153"/>
      <c r="H12" s="232"/>
      <c r="I12" s="232"/>
      <c r="J12" s="232"/>
      <c r="K12" s="63"/>
      <c r="L12" s="230" t="s">
        <v>64</v>
      </c>
      <c r="M12" s="230"/>
      <c r="N12" s="63"/>
      <c r="O12" s="235"/>
      <c r="P12" s="153"/>
      <c r="Q12" s="153"/>
      <c r="R12" s="232"/>
      <c r="S12" s="232"/>
      <c r="T12" s="232"/>
      <c r="U12" s="63"/>
    </row>
    <row r="13" spans="1:21" x14ac:dyDescent="0.3">
      <c r="A13" s="2"/>
      <c r="B13" s="32" t="s">
        <v>68</v>
      </c>
      <c r="C13" s="32" t="s">
        <v>27</v>
      </c>
      <c r="D13" s="63"/>
      <c r="E13" s="236"/>
      <c r="F13" s="153"/>
      <c r="G13" s="153"/>
      <c r="H13" s="233"/>
      <c r="I13" s="233"/>
      <c r="J13" s="233"/>
      <c r="K13" s="63"/>
      <c r="L13" s="32" t="s">
        <v>68</v>
      </c>
      <c r="M13" s="32" t="s">
        <v>27</v>
      </c>
      <c r="N13" s="63"/>
      <c r="O13" s="236"/>
      <c r="P13" s="153"/>
      <c r="Q13" s="153"/>
      <c r="R13" s="233"/>
      <c r="S13" s="233"/>
      <c r="T13" s="233"/>
      <c r="U13" s="63"/>
    </row>
    <row r="14" spans="1:21" x14ac:dyDescent="0.3">
      <c r="A14" s="2"/>
      <c r="B14" s="153"/>
      <c r="C14" s="153"/>
      <c r="D14" s="63"/>
      <c r="E14" s="234" t="s">
        <v>175</v>
      </c>
      <c r="F14" s="154"/>
      <c r="G14" s="153"/>
      <c r="H14" s="231" t="str">
        <f>IFERROR(((AVERAGE(F14:F16)/AVERAGE($B$14:$B$16)-1)*100),"")</f>
        <v/>
      </c>
      <c r="I14" s="231" t="str">
        <f>IFERROR((AVERAGE(F14:F16)/AVERAGE(G14:G16)/(AVERAGE($B$14:$B$16)/AVERAGE($C$14:$C$16))*100),"")</f>
        <v/>
      </c>
      <c r="J14" s="231" t="str">
        <f>IFERROR(((AVERAGE(F14:F16)/AVERAGE(G14:G16)/(AVERAGE($B$14:$B$16)/AVERAGE($C$14:$C$16)))-1)*100,"")</f>
        <v/>
      </c>
      <c r="K14" s="63"/>
      <c r="L14" s="153"/>
      <c r="M14" s="153"/>
      <c r="N14" s="63"/>
      <c r="O14" s="234" t="s">
        <v>175</v>
      </c>
      <c r="P14" s="154"/>
      <c r="Q14" s="153"/>
      <c r="R14" s="231" t="str">
        <f t="shared" ref="R14" si="0">IFERROR(((AVERAGE(P14:P16)/AVERAGE($L$14:$L$16)-1)*100),"")</f>
        <v/>
      </c>
      <c r="S14" s="231" t="str">
        <f>IFERROR((AVERAGE(P14:P16)/AVERAGE(Q14:Q16)/(AVERAGE($L$14:$L$16)/AVERAGE($M$14:$M$16))*100),"")</f>
        <v/>
      </c>
      <c r="T14" s="231" t="str">
        <f>IFERROR(((AVERAGE(P14:P16)/AVERAGE(Q14:Q16)/(AVERAGE($L$14:$L$16)/AVERAGE($M$14:$M$16)))-1)*100,"")</f>
        <v/>
      </c>
      <c r="U14" s="63"/>
    </row>
    <row r="15" spans="1:21" ht="14.4" customHeight="1" x14ac:dyDescent="0.3">
      <c r="A15" s="2"/>
      <c r="B15" s="153"/>
      <c r="C15" s="153"/>
      <c r="D15" s="63"/>
      <c r="E15" s="235"/>
      <c r="F15" s="154"/>
      <c r="G15" s="153"/>
      <c r="H15" s="232"/>
      <c r="I15" s="232"/>
      <c r="J15" s="232"/>
      <c r="K15" s="63"/>
      <c r="L15" s="153"/>
      <c r="M15" s="153"/>
      <c r="N15" s="63"/>
      <c r="O15" s="235"/>
      <c r="P15" s="154"/>
      <c r="Q15" s="153"/>
      <c r="R15" s="232"/>
      <c r="S15" s="232"/>
      <c r="T15" s="232"/>
      <c r="U15" s="63"/>
    </row>
    <row r="16" spans="1:21" ht="14.4" customHeight="1" x14ac:dyDescent="0.3">
      <c r="A16" s="2"/>
      <c r="B16" s="153"/>
      <c r="C16" s="153"/>
      <c r="D16" s="63"/>
      <c r="E16" s="236"/>
      <c r="F16" s="154"/>
      <c r="G16" s="153"/>
      <c r="H16" s="233"/>
      <c r="I16" s="233"/>
      <c r="J16" s="233"/>
      <c r="K16" s="63"/>
      <c r="L16" s="153"/>
      <c r="M16" s="153"/>
      <c r="N16" s="63"/>
      <c r="O16" s="236"/>
      <c r="P16" s="154"/>
      <c r="Q16" s="153"/>
      <c r="R16" s="233"/>
      <c r="S16" s="233"/>
      <c r="T16" s="233"/>
      <c r="U16" s="63"/>
    </row>
    <row r="17" spans="1:21" ht="14.4" customHeight="1" x14ac:dyDescent="0.3">
      <c r="A17" s="2"/>
      <c r="B17" s="63"/>
      <c r="C17" s="63"/>
      <c r="D17" s="63"/>
      <c r="E17" s="234" t="s">
        <v>176</v>
      </c>
      <c r="F17" s="153"/>
      <c r="G17" s="153"/>
      <c r="H17" s="231" t="str">
        <f>IFERROR(((AVERAGE(F17:F19)/AVERAGE($B$14:$B$16)-1)*100),"")</f>
        <v/>
      </c>
      <c r="I17" s="231" t="str">
        <f>IFERROR((AVERAGE(F17:F19)/AVERAGE(G17:G19)/(AVERAGE($B$14:$B$16)/AVERAGE($C$14:$C$16))*100),"")</f>
        <v/>
      </c>
      <c r="J17" s="231" t="str">
        <f>IFERROR(((AVERAGE(F17:F19)/AVERAGE(G17:G19)/(AVERAGE($B$14:$B$16)/AVERAGE($C$14:$C$16)))-1)*100,"")</f>
        <v/>
      </c>
      <c r="K17" s="63"/>
      <c r="L17" s="63"/>
      <c r="M17" s="63"/>
      <c r="N17" s="63"/>
      <c r="O17" s="234" t="s">
        <v>176</v>
      </c>
      <c r="P17" s="153"/>
      <c r="Q17" s="153"/>
      <c r="R17" s="231" t="str">
        <f>IFERROR(((AVERAGE(P17:P19)/AVERAGE($L$14:$L$16)-1)*100),"")</f>
        <v/>
      </c>
      <c r="S17" s="231" t="str">
        <f>IFERROR((AVERAGE(P17:P19)/AVERAGE(Q17:Q19)/(AVERAGE($L$14:$L$16)/AVERAGE($M$14:$M$16))*100),"")</f>
        <v/>
      </c>
      <c r="T17" s="231" t="str">
        <f>IFERROR(((AVERAGE(P17:P19)/AVERAGE(Q17:Q19)/(AVERAGE($L$14:$L$16)/AVERAGE($M$14:$M$16)))-1)*100,"")</f>
        <v/>
      </c>
      <c r="U17" s="63"/>
    </row>
    <row r="18" spans="1:21" x14ac:dyDescent="0.3">
      <c r="A18" s="2"/>
      <c r="B18" s="63"/>
      <c r="C18" s="63"/>
      <c r="D18" s="63"/>
      <c r="E18" s="235"/>
      <c r="F18" s="153"/>
      <c r="G18" s="153"/>
      <c r="H18" s="232"/>
      <c r="I18" s="232"/>
      <c r="J18" s="232"/>
      <c r="K18" s="63"/>
      <c r="L18" s="63"/>
      <c r="M18" s="63"/>
      <c r="N18" s="63"/>
      <c r="O18" s="235"/>
      <c r="P18" s="153"/>
      <c r="Q18" s="153"/>
      <c r="R18" s="232"/>
      <c r="S18" s="232"/>
      <c r="T18" s="232"/>
      <c r="U18" s="63"/>
    </row>
    <row r="19" spans="1:21" x14ac:dyDescent="0.3">
      <c r="A19" s="2"/>
      <c r="B19" s="63"/>
      <c r="C19" s="63"/>
      <c r="D19" s="63"/>
      <c r="E19" s="236"/>
      <c r="F19" s="153"/>
      <c r="G19" s="153"/>
      <c r="H19" s="233"/>
      <c r="I19" s="233"/>
      <c r="J19" s="233"/>
      <c r="K19" s="63"/>
      <c r="L19" s="63"/>
      <c r="M19" s="63"/>
      <c r="N19" s="63"/>
      <c r="O19" s="236"/>
      <c r="P19" s="153"/>
      <c r="Q19" s="153"/>
      <c r="R19" s="233"/>
      <c r="S19" s="233"/>
      <c r="T19" s="233"/>
      <c r="U19" s="63"/>
    </row>
    <row r="20" spans="1:21" x14ac:dyDescent="0.3">
      <c r="A20" s="2"/>
      <c r="B20" s="63"/>
      <c r="C20" s="63"/>
      <c r="D20" s="63"/>
      <c r="E20" s="234" t="s">
        <v>177</v>
      </c>
      <c r="F20" s="153"/>
      <c r="G20" s="153"/>
      <c r="H20" s="231" t="str">
        <f>IFERROR(((AVERAGE(F20:F22)/AVERAGE($B$14:$B$16)-1)*100),"")</f>
        <v/>
      </c>
      <c r="I20" s="231" t="str">
        <f>IFERROR((AVERAGE(F20:F22)/AVERAGE(G20:G22)/(AVERAGE($B$14:$B$16)/AVERAGE($C$14:$C$16))*100),"")</f>
        <v/>
      </c>
      <c r="J20" s="231" t="str">
        <f>IFERROR(((AVERAGE(F20:F22)/AVERAGE(G20:G22)/(AVERAGE($B$14:$B$16)/AVERAGE($C$14:$C$16)))-1)*100,"")</f>
        <v/>
      </c>
      <c r="K20" s="63"/>
      <c r="L20" s="63"/>
      <c r="M20" s="63"/>
      <c r="N20" s="63"/>
      <c r="O20" s="234" t="s">
        <v>177</v>
      </c>
      <c r="P20" s="153"/>
      <c r="Q20" s="153"/>
      <c r="R20" s="231" t="str">
        <f t="shared" ref="R20" si="1">IFERROR(((AVERAGE(P20:P22)/AVERAGE($L$14:$L$16)-1)*100),"")</f>
        <v/>
      </c>
      <c r="S20" s="231" t="str">
        <f>IFERROR((AVERAGE(P20:P22)/AVERAGE(Q20:Q22)/(AVERAGE($L$14:$L$16)/AVERAGE($M$14:$M$16))*100),"")</f>
        <v/>
      </c>
      <c r="T20" s="231" t="str">
        <f>IFERROR(((AVERAGE(P20:P22)/AVERAGE(Q20:Q22)/(AVERAGE($L$14:$L$16)/AVERAGE($M$14:$M$16)))-1)*100,"")</f>
        <v/>
      </c>
      <c r="U20" s="63"/>
    </row>
    <row r="21" spans="1:21" x14ac:dyDescent="0.3">
      <c r="A21" s="2"/>
      <c r="B21" s="63"/>
      <c r="C21" s="63"/>
      <c r="D21" s="63"/>
      <c r="E21" s="235"/>
      <c r="F21" s="153"/>
      <c r="G21" s="153"/>
      <c r="H21" s="232"/>
      <c r="I21" s="232"/>
      <c r="J21" s="232"/>
      <c r="K21" s="63"/>
      <c r="L21" s="63"/>
      <c r="M21" s="63"/>
      <c r="N21" s="63"/>
      <c r="O21" s="235"/>
      <c r="P21" s="153"/>
      <c r="Q21" s="153"/>
      <c r="R21" s="232"/>
      <c r="S21" s="232"/>
      <c r="T21" s="232"/>
      <c r="U21" s="63"/>
    </row>
    <row r="22" spans="1:21" x14ac:dyDescent="0.3">
      <c r="A22" s="2"/>
      <c r="B22" s="63"/>
      <c r="C22" s="63"/>
      <c r="D22" s="63"/>
      <c r="E22" s="236"/>
      <c r="F22" s="153"/>
      <c r="G22" s="153"/>
      <c r="H22" s="233"/>
      <c r="I22" s="233"/>
      <c r="J22" s="233"/>
      <c r="K22" s="63"/>
      <c r="L22" s="63"/>
      <c r="M22" s="63"/>
      <c r="N22" s="63"/>
      <c r="O22" s="236"/>
      <c r="P22" s="153"/>
      <c r="Q22" s="153"/>
      <c r="R22" s="233"/>
      <c r="S22" s="233"/>
      <c r="T22" s="233"/>
      <c r="U22" s="63"/>
    </row>
    <row r="23" spans="1:21" x14ac:dyDescent="0.3">
      <c r="A23" s="2"/>
      <c r="B23" s="63"/>
      <c r="C23" s="63"/>
      <c r="D23" s="63"/>
      <c r="E23" s="234" t="s">
        <v>178</v>
      </c>
      <c r="F23" s="153"/>
      <c r="G23" s="153"/>
      <c r="H23" s="231" t="str">
        <f>IFERROR(((AVERAGE(F23:F25)/AVERAGE($B$14:$B$16)-1)*100),"")</f>
        <v/>
      </c>
      <c r="I23" s="231" t="str">
        <f>IFERROR((AVERAGE(F23:F25)/AVERAGE(G23:G25)/(AVERAGE($B$14:$B$16)/AVERAGE($C$14:$C$16))*100),"")</f>
        <v/>
      </c>
      <c r="J23" s="231" t="str">
        <f>IFERROR(((AVERAGE(F23:F25)/AVERAGE(G23:G25)/(AVERAGE($B$14:$B$16)/AVERAGE($C$14:$C$16)))-1)*100,"")</f>
        <v/>
      </c>
      <c r="K23" s="63"/>
      <c r="L23" s="63"/>
      <c r="M23" s="63"/>
      <c r="N23" s="63"/>
      <c r="O23" s="234" t="s">
        <v>178</v>
      </c>
      <c r="P23" s="153"/>
      <c r="Q23" s="153"/>
      <c r="R23" s="231" t="str">
        <f t="shared" ref="R23" si="2">IFERROR(((AVERAGE(P23:P25)/AVERAGE($L$14:$L$16)-1)*100),"")</f>
        <v/>
      </c>
      <c r="S23" s="231" t="str">
        <f>IFERROR((AVERAGE(P23:P25)/AVERAGE(Q23:Q25)/(AVERAGE($L$14:$L$16)/AVERAGE($M$14:$M$16))*100),"")</f>
        <v/>
      </c>
      <c r="T23" s="231" t="str">
        <f>IFERROR(((AVERAGE(P23:P25)/AVERAGE(Q23:Q25)/(AVERAGE($L$14:$L$16)/AVERAGE($M$14:$M$16)))-1)*100,"")</f>
        <v/>
      </c>
      <c r="U23" s="63"/>
    </row>
    <row r="24" spans="1:21" x14ac:dyDescent="0.3">
      <c r="A24" s="2"/>
      <c r="B24" s="63"/>
      <c r="C24" s="63"/>
      <c r="D24" s="63"/>
      <c r="E24" s="235"/>
      <c r="F24" s="153"/>
      <c r="G24" s="153"/>
      <c r="H24" s="232"/>
      <c r="I24" s="232"/>
      <c r="J24" s="232"/>
      <c r="K24" s="63"/>
      <c r="L24" s="63"/>
      <c r="M24" s="63"/>
      <c r="N24" s="63"/>
      <c r="O24" s="235"/>
      <c r="P24" s="153"/>
      <c r="Q24" s="153"/>
      <c r="R24" s="232"/>
      <c r="S24" s="232"/>
      <c r="T24" s="232"/>
      <c r="U24" s="63"/>
    </row>
    <row r="25" spans="1:21" x14ac:dyDescent="0.3">
      <c r="A25" s="2"/>
      <c r="B25" s="63"/>
      <c r="C25" s="63"/>
      <c r="D25" s="63"/>
      <c r="E25" s="236"/>
      <c r="F25" s="153"/>
      <c r="G25" s="153"/>
      <c r="H25" s="233"/>
      <c r="I25" s="233"/>
      <c r="J25" s="233"/>
      <c r="K25" s="63"/>
      <c r="L25" s="63"/>
      <c r="M25" s="63"/>
      <c r="N25" s="63"/>
      <c r="O25" s="236"/>
      <c r="P25" s="153"/>
      <c r="Q25" s="153"/>
      <c r="R25" s="233"/>
      <c r="S25" s="233"/>
      <c r="T25" s="233"/>
      <c r="U25" s="63"/>
    </row>
    <row r="26" spans="1:21" x14ac:dyDescent="0.3">
      <c r="A26" s="2"/>
      <c r="B26" s="63"/>
      <c r="C26" s="63"/>
      <c r="D26" s="63"/>
      <c r="E26" s="234" t="s">
        <v>179</v>
      </c>
      <c r="F26" s="153"/>
      <c r="G26" s="153"/>
      <c r="H26" s="231" t="str">
        <f>IFERROR(((AVERAGE(F26:F28)/AVERAGE($B$14:$B$16)-1)*100),"")</f>
        <v/>
      </c>
      <c r="I26" s="231" t="str">
        <f>IFERROR((AVERAGE(F26:F28)/AVERAGE(G26:G28)/(AVERAGE($B$14:$B$16)/AVERAGE($C$14:$C$16))*100),"")</f>
        <v/>
      </c>
      <c r="J26" s="231" t="str">
        <f>IFERROR(((AVERAGE(F26:F28)/AVERAGE(G26:G28)/(AVERAGE($B$14:$B$16)/AVERAGE($C$14:$C$16)))-1)*100,"")</f>
        <v/>
      </c>
      <c r="K26" s="63"/>
      <c r="L26" s="63"/>
      <c r="M26" s="63"/>
      <c r="N26" s="63"/>
      <c r="O26" s="234" t="s">
        <v>179</v>
      </c>
      <c r="P26" s="153"/>
      <c r="Q26" s="153"/>
      <c r="R26" s="231" t="str">
        <f t="shared" ref="R26" si="3">IFERROR(((AVERAGE(P26:P28)/AVERAGE($L$14:$L$16)-1)*100),"")</f>
        <v/>
      </c>
      <c r="S26" s="231" t="str">
        <f>IFERROR((AVERAGE(P26:P28)/AVERAGE(Q26:Q28)/(AVERAGE($L$14:$L$16)/AVERAGE($M$14:$M$16))*100),"")</f>
        <v/>
      </c>
      <c r="T26" s="231" t="str">
        <f>IFERROR(((AVERAGE(P26:P28)/AVERAGE(Q26:Q28)/(AVERAGE($L$14:$L$16)/AVERAGE($M$14:$M$16)))-1)*100,"")</f>
        <v/>
      </c>
      <c r="U26" s="63"/>
    </row>
    <row r="27" spans="1:21" x14ac:dyDescent="0.3">
      <c r="A27" s="2"/>
      <c r="B27" s="63"/>
      <c r="C27" s="63"/>
      <c r="D27" s="63"/>
      <c r="E27" s="235"/>
      <c r="F27" s="153"/>
      <c r="G27" s="153"/>
      <c r="H27" s="232"/>
      <c r="I27" s="232"/>
      <c r="J27" s="232"/>
      <c r="K27" s="63"/>
      <c r="L27" s="63"/>
      <c r="M27" s="63"/>
      <c r="N27" s="63"/>
      <c r="O27" s="235"/>
      <c r="P27" s="153"/>
      <c r="Q27" s="153"/>
      <c r="R27" s="232"/>
      <c r="S27" s="232"/>
      <c r="T27" s="232"/>
      <c r="U27" s="63"/>
    </row>
    <row r="28" spans="1:21" x14ac:dyDescent="0.3">
      <c r="A28" s="2"/>
      <c r="B28" s="63"/>
      <c r="C28" s="63"/>
      <c r="D28" s="63"/>
      <c r="E28" s="236"/>
      <c r="F28" s="153"/>
      <c r="G28" s="153"/>
      <c r="H28" s="233"/>
      <c r="I28" s="233"/>
      <c r="J28" s="233"/>
      <c r="K28" s="63"/>
      <c r="L28" s="63"/>
      <c r="M28" s="63"/>
      <c r="N28" s="63"/>
      <c r="O28" s="236"/>
      <c r="P28" s="153"/>
      <c r="Q28" s="153"/>
      <c r="R28" s="233"/>
      <c r="S28" s="233"/>
      <c r="T28" s="233"/>
      <c r="U28" s="63"/>
    </row>
    <row r="29" spans="1:21" x14ac:dyDescent="0.3">
      <c r="A29" s="2"/>
      <c r="B29" s="63"/>
      <c r="C29" s="63"/>
      <c r="D29" s="63"/>
      <c r="E29" s="38"/>
      <c r="F29" s="38"/>
      <c r="G29" s="60" t="s">
        <v>24</v>
      </c>
      <c r="H29" s="58" t="str">
        <f>IFERROR(AVERAGE(H11:H28),"")</f>
        <v/>
      </c>
      <c r="I29" s="58" t="str">
        <f>IFERROR(AVERAGE(I11:I28),"")</f>
        <v/>
      </c>
      <c r="J29" s="64" t="str">
        <f>IFERROR(AVERAGE(J11:J28),"")</f>
        <v/>
      </c>
      <c r="K29" s="63"/>
      <c r="L29" s="63"/>
      <c r="M29" s="63"/>
      <c r="N29" s="63"/>
      <c r="O29" s="38"/>
      <c r="P29" s="38"/>
      <c r="Q29" s="60" t="s">
        <v>24</v>
      </c>
      <c r="R29" s="58" t="str">
        <f>IFERROR(AVERAGE(R11:R28),"")</f>
        <v/>
      </c>
      <c r="S29" s="58" t="str">
        <f>IFERROR(AVERAGE(S11:S28),"")</f>
        <v/>
      </c>
      <c r="T29" s="64" t="str">
        <f>IFERROR(AVERAGE(T11:T28),"")</f>
        <v/>
      </c>
      <c r="U29" s="63"/>
    </row>
    <row r="30" spans="1:21" x14ac:dyDescent="0.3">
      <c r="A30" s="3"/>
      <c r="B30" s="63"/>
      <c r="C30" s="63"/>
      <c r="D30" s="63"/>
      <c r="E30" s="38"/>
      <c r="F30" s="38"/>
      <c r="G30" s="60" t="s">
        <v>60</v>
      </c>
      <c r="H30" s="43"/>
      <c r="I30" s="64" t="str">
        <f>IFERROR((_xlfn.STDEV.S(I11:I28)*100/I29),"")</f>
        <v/>
      </c>
      <c r="J30" s="4"/>
      <c r="K30" s="63"/>
      <c r="L30" s="63"/>
      <c r="M30" s="63"/>
      <c r="N30" s="63"/>
      <c r="O30" s="38"/>
      <c r="P30" s="38"/>
      <c r="Q30" s="60" t="s">
        <v>60</v>
      </c>
      <c r="R30" s="73"/>
      <c r="S30" s="64" t="str">
        <f>IFERROR((_xlfn.STDEV.S(S11:S28)*100/S29),"")</f>
        <v/>
      </c>
      <c r="T30" s="170"/>
      <c r="U30" s="63"/>
    </row>
    <row r="31" spans="1:21" x14ac:dyDescent="0.3">
      <c r="A31" s="3"/>
      <c r="B31" s="63"/>
      <c r="C31" s="63"/>
      <c r="D31" s="63"/>
      <c r="E31" s="38"/>
      <c r="F31" s="38"/>
      <c r="G31" s="60"/>
      <c r="H31" s="63"/>
      <c r="I31" s="63"/>
      <c r="J31" s="63"/>
      <c r="K31" s="63"/>
      <c r="L31" s="63"/>
      <c r="M31" s="63"/>
      <c r="N31" s="63"/>
      <c r="O31" s="38"/>
      <c r="P31" s="38"/>
      <c r="Q31" s="60"/>
      <c r="R31" s="38"/>
      <c r="S31" s="38"/>
      <c r="T31" s="38"/>
      <c r="U31" s="63"/>
    </row>
    <row r="32" spans="1:21" ht="14.4" customHeight="1" x14ac:dyDescent="0.3">
      <c r="A32" s="3"/>
      <c r="B32" s="38"/>
      <c r="C32" s="38"/>
      <c r="D32" s="63"/>
      <c r="E32" s="234" t="s">
        <v>188</v>
      </c>
      <c r="F32" s="153"/>
      <c r="G32" s="153"/>
      <c r="H32" s="231" t="str">
        <f>IFERROR(((AVERAGE(F32:F34)/AVERAGE($B$14:$B$16)-1)*100),"")</f>
        <v/>
      </c>
      <c r="I32" s="231" t="str">
        <f>IFERROR((AVERAGE(F32:F34)/AVERAGE(G32:G34)/(AVERAGE($B$14:$B$16)/AVERAGE($C$14:$C$16))*100),"")</f>
        <v/>
      </c>
      <c r="J32" s="231" t="str">
        <f>IFERROR(((AVERAGE(F32:F34)/AVERAGE(G32:G34)/(AVERAGE($B$14:$B$16)/AVERAGE($C$14:$C$16)))-1)*100,"")</f>
        <v/>
      </c>
      <c r="K32" s="63"/>
      <c r="L32" s="38"/>
      <c r="M32" s="38"/>
      <c r="N32" s="63"/>
      <c r="O32" s="234" t="s">
        <v>188</v>
      </c>
      <c r="P32" s="153"/>
      <c r="Q32" s="153"/>
      <c r="R32" s="231" t="str">
        <f>IFERROR(((AVERAGE(P32:P34)/AVERAGE($L$14:$L$16)-1)*100),"")</f>
        <v/>
      </c>
      <c r="S32" s="231" t="str">
        <f>IFERROR((AVERAGE(P32:P34)/AVERAGE(Q32:Q34)/(AVERAGE($L$14:$L$16)/AVERAGE($M$14:$M$16))*100),"")</f>
        <v/>
      </c>
      <c r="T32" s="231" t="str">
        <f>IFERROR(((AVERAGE(P32:P34)/AVERAGE(Q32:Q34)/(AVERAGE($L$14:$L$16)/AVERAGE($M$14:$M$16)))-1)*100,"")</f>
        <v/>
      </c>
      <c r="U32" s="63"/>
    </row>
    <row r="33" spans="1:21" x14ac:dyDescent="0.3">
      <c r="A33" s="3"/>
      <c r="B33" s="63"/>
      <c r="C33" s="63"/>
      <c r="D33" s="63"/>
      <c r="E33" s="235"/>
      <c r="F33" s="153"/>
      <c r="G33" s="153"/>
      <c r="H33" s="232"/>
      <c r="I33" s="232"/>
      <c r="J33" s="232"/>
      <c r="K33" s="63"/>
      <c r="L33" s="63"/>
      <c r="M33" s="63"/>
      <c r="N33" s="63"/>
      <c r="O33" s="235"/>
      <c r="P33" s="153"/>
      <c r="Q33" s="153"/>
      <c r="R33" s="232"/>
      <c r="S33" s="232"/>
      <c r="T33" s="232"/>
      <c r="U33" s="63"/>
    </row>
    <row r="34" spans="1:21" x14ac:dyDescent="0.3">
      <c r="A34" s="3"/>
      <c r="B34" s="63"/>
      <c r="C34" s="63"/>
      <c r="D34" s="63"/>
      <c r="E34" s="236"/>
      <c r="F34" s="153"/>
      <c r="G34" s="153"/>
      <c r="H34" s="233"/>
      <c r="I34" s="233"/>
      <c r="J34" s="233"/>
      <c r="K34" s="63"/>
      <c r="L34" s="63"/>
      <c r="M34" s="63"/>
      <c r="N34" s="63"/>
      <c r="O34" s="236"/>
      <c r="P34" s="153"/>
      <c r="Q34" s="153"/>
      <c r="R34" s="233"/>
      <c r="S34" s="233"/>
      <c r="T34" s="233"/>
      <c r="U34" s="63"/>
    </row>
    <row r="35" spans="1:21" ht="14.4" customHeight="1" x14ac:dyDescent="0.3">
      <c r="A35" s="3"/>
      <c r="B35" s="63"/>
      <c r="C35" s="63"/>
      <c r="D35" s="63"/>
      <c r="E35" s="234" t="s">
        <v>189</v>
      </c>
      <c r="F35" s="153"/>
      <c r="G35" s="153"/>
      <c r="H35" s="231" t="str">
        <f>IFERROR(((AVERAGE(F35:F37)/AVERAGE($B$14:$B$16)-1)*100),"")</f>
        <v/>
      </c>
      <c r="I35" s="231" t="str">
        <f>IFERROR((AVERAGE(F35:F37)/AVERAGE(G35:G37)/(AVERAGE($B$14:$B$16)/AVERAGE($C$14:$C$16))*100),"")</f>
        <v/>
      </c>
      <c r="J35" s="231" t="str">
        <f>IFERROR(((AVERAGE(F35:F37)/AVERAGE(G35:G37)/(AVERAGE($B$14:$B$16)/AVERAGE($C$14:$C$16)))-1)*100,"")</f>
        <v/>
      </c>
      <c r="K35" s="63"/>
      <c r="L35" s="63"/>
      <c r="M35" s="63"/>
      <c r="N35" s="63"/>
      <c r="O35" s="234" t="s">
        <v>189</v>
      </c>
      <c r="P35" s="153"/>
      <c r="Q35" s="153"/>
      <c r="R35" s="231" t="str">
        <f>IFERROR(((AVERAGE(P35:P37)/AVERAGE($L$14:$L$16)-1)*100),"")</f>
        <v/>
      </c>
      <c r="S35" s="231" t="str">
        <f>IFERROR((AVERAGE(P35:P37)/AVERAGE(Q35:Q37)/(AVERAGE($L$14:$L$16)/AVERAGE($M$14:$M$16))*100),"")</f>
        <v/>
      </c>
      <c r="T35" s="231" t="str">
        <f>IFERROR(((AVERAGE(P35:P37)/AVERAGE(Q35:Q37)/(AVERAGE($L$14:$L$16)/AVERAGE($M$14:$M$16)))-1)*100,"")</f>
        <v/>
      </c>
      <c r="U35" s="63"/>
    </row>
    <row r="36" spans="1:21" x14ac:dyDescent="0.3">
      <c r="A36" s="3"/>
      <c r="B36" s="63"/>
      <c r="C36" s="63"/>
      <c r="D36" s="63"/>
      <c r="E36" s="235"/>
      <c r="F36" s="153"/>
      <c r="G36" s="153"/>
      <c r="H36" s="232"/>
      <c r="I36" s="232"/>
      <c r="J36" s="232"/>
      <c r="K36" s="63"/>
      <c r="L36" s="63"/>
      <c r="M36" s="63"/>
      <c r="N36" s="63"/>
      <c r="O36" s="235"/>
      <c r="P36" s="153"/>
      <c r="Q36" s="153"/>
      <c r="R36" s="232"/>
      <c r="S36" s="232"/>
      <c r="T36" s="232"/>
      <c r="U36" s="63"/>
    </row>
    <row r="37" spans="1:21" x14ac:dyDescent="0.3">
      <c r="A37" s="3"/>
      <c r="B37" s="63"/>
      <c r="C37" s="63"/>
      <c r="D37" s="63"/>
      <c r="E37" s="236"/>
      <c r="F37" s="153"/>
      <c r="G37" s="153"/>
      <c r="H37" s="233"/>
      <c r="I37" s="233"/>
      <c r="J37" s="233"/>
      <c r="K37" s="63"/>
      <c r="L37" s="63"/>
      <c r="M37" s="63"/>
      <c r="N37" s="63"/>
      <c r="O37" s="236"/>
      <c r="P37" s="153"/>
      <c r="Q37" s="153"/>
      <c r="R37" s="233"/>
      <c r="S37" s="233"/>
      <c r="T37" s="233"/>
      <c r="U37" s="63"/>
    </row>
    <row r="38" spans="1:21" x14ac:dyDescent="0.3">
      <c r="A38" s="3"/>
      <c r="B38" s="63"/>
      <c r="C38" s="63"/>
      <c r="D38" s="63"/>
      <c r="E38" s="38"/>
      <c r="F38" s="38"/>
      <c r="G38" s="60" t="s">
        <v>156</v>
      </c>
      <c r="H38" s="58" t="str">
        <f>IFERROR(AVERAGE(H11,H14,H17,H20,H23,H26,H32,H35),"")</f>
        <v/>
      </c>
      <c r="I38" s="58" t="str">
        <f>IFERROR(AVERAGE(I11,I14,I17,I20,I23,I26,I32,I35),"")</f>
        <v/>
      </c>
      <c r="J38" s="64" t="str">
        <f>IFERROR(AVERAGE(J11,J14,J17,J20,J23,J26,J32,J35),"")</f>
        <v/>
      </c>
      <c r="K38" s="63"/>
      <c r="L38" s="63"/>
      <c r="M38" s="63"/>
      <c r="N38" s="63"/>
      <c r="O38" s="38"/>
      <c r="P38" s="38"/>
      <c r="Q38" s="60" t="s">
        <v>156</v>
      </c>
      <c r="R38" s="58" t="str">
        <f>IFERROR(AVERAGE(R11,R14,R17,R20,R23,R26,R32,R35),"")</f>
        <v/>
      </c>
      <c r="S38" s="58" t="str">
        <f>IFERROR(AVERAGE(S11,S14,S17,S20,S23,S26,S32,S35),"")</f>
        <v/>
      </c>
      <c r="T38" s="64" t="str">
        <f>IFERROR(AVERAGE(T11,T14,T17,T20,T23,T26,T32,T35),"")</f>
        <v/>
      </c>
      <c r="U38" s="63"/>
    </row>
    <row r="39" spans="1:21" x14ac:dyDescent="0.3">
      <c r="A39" s="3"/>
      <c r="B39" s="63"/>
      <c r="C39" s="63"/>
      <c r="D39" s="63"/>
      <c r="E39" s="38"/>
      <c r="F39" s="38"/>
      <c r="G39" s="60" t="s">
        <v>157</v>
      </c>
      <c r="H39" s="43"/>
      <c r="I39" s="64" t="str">
        <f>IFERROR((_xlfn.STDEV.S(I11,I14,I17,I20,I23,I26,I32,I35)*100/I38),"")</f>
        <v/>
      </c>
      <c r="J39" s="4"/>
      <c r="K39" s="63"/>
      <c r="L39" s="63"/>
      <c r="M39" s="63"/>
      <c r="N39" s="63"/>
      <c r="O39" s="38"/>
      <c r="P39" s="38"/>
      <c r="Q39" s="60" t="s">
        <v>157</v>
      </c>
      <c r="R39" s="73"/>
      <c r="S39" s="64" t="str">
        <f>IFERROR((_xlfn.STDEV.S(S11,S14,S17,S20,S23,S26,S32,S35)*100/S38),"")</f>
        <v/>
      </c>
      <c r="T39" s="170"/>
      <c r="U39" s="63"/>
    </row>
    <row r="40" spans="1:21" x14ac:dyDescent="0.3">
      <c r="A40" s="3"/>
      <c r="B40" s="63"/>
      <c r="C40" s="63"/>
      <c r="D40" s="63"/>
      <c r="E40" s="38"/>
      <c r="F40" s="38"/>
      <c r="G40" s="60"/>
      <c r="H40" s="43"/>
      <c r="I40" s="107"/>
      <c r="J40" s="4"/>
      <c r="K40" s="63"/>
      <c r="L40" s="63"/>
      <c r="M40" s="63"/>
      <c r="N40" s="63"/>
      <c r="O40" s="38"/>
      <c r="P40" s="38"/>
      <c r="Q40" s="60"/>
      <c r="R40" s="43"/>
      <c r="S40" s="107"/>
      <c r="T40" s="4"/>
      <c r="U40" s="63"/>
    </row>
    <row r="41" spans="1:21" ht="14.4" customHeight="1" x14ac:dyDescent="0.3">
      <c r="A41" s="3"/>
      <c r="B41" s="63"/>
      <c r="C41" s="3"/>
      <c r="D41" s="3"/>
      <c r="E41" s="3"/>
      <c r="F41" s="3"/>
      <c r="G41" s="3"/>
      <c r="H41" s="3"/>
      <c r="I41" s="3"/>
      <c r="J41" s="3"/>
      <c r="K41" s="3"/>
      <c r="L41" s="63"/>
      <c r="M41" s="63"/>
      <c r="N41" s="63"/>
      <c r="O41" s="252" t="s">
        <v>224</v>
      </c>
      <c r="P41" s="252"/>
      <c r="Q41" s="252"/>
      <c r="R41" s="252"/>
      <c r="S41" s="63"/>
      <c r="T41" s="63"/>
      <c r="U41" s="63"/>
    </row>
    <row r="42" spans="1:21" x14ac:dyDescent="0.3">
      <c r="A42" s="3"/>
      <c r="B42" s="32" t="s">
        <v>17</v>
      </c>
      <c r="C42" s="152"/>
      <c r="D42" s="63"/>
      <c r="E42" s="63"/>
      <c r="F42" s="237" t="s">
        <v>7</v>
      </c>
      <c r="G42" s="238"/>
      <c r="H42" s="2"/>
      <c r="I42" s="2"/>
      <c r="J42" s="25"/>
      <c r="K42" s="63"/>
      <c r="L42" s="63"/>
      <c r="M42" s="63"/>
      <c r="N42" s="63"/>
      <c r="O42" s="108"/>
      <c r="P42" s="108"/>
      <c r="Q42" s="63"/>
      <c r="R42" s="63"/>
      <c r="S42" s="63"/>
      <c r="T42" s="63"/>
      <c r="U42" s="63"/>
    </row>
    <row r="43" spans="1:21" x14ac:dyDescent="0.3">
      <c r="A43" s="3"/>
      <c r="B43" s="32" t="s">
        <v>184</v>
      </c>
      <c r="C43" s="152"/>
      <c r="D43" s="63"/>
      <c r="E43" s="63"/>
      <c r="F43" s="32" t="s">
        <v>68</v>
      </c>
      <c r="G43" s="32" t="s">
        <v>27</v>
      </c>
      <c r="H43" s="97" t="s">
        <v>153</v>
      </c>
      <c r="I43" s="55" t="s">
        <v>65</v>
      </c>
      <c r="J43" s="55" t="s">
        <v>154</v>
      </c>
      <c r="K43" s="63"/>
      <c r="L43" s="63"/>
      <c r="M43" s="63"/>
      <c r="N43" s="108"/>
      <c r="O43" s="32" t="s">
        <v>17</v>
      </c>
      <c r="P43" s="155"/>
      <c r="R43" s="63"/>
      <c r="S43" s="63"/>
      <c r="T43" s="63"/>
      <c r="U43" s="63"/>
    </row>
    <row r="44" spans="1:21" ht="14.4" customHeight="1" x14ac:dyDescent="0.3">
      <c r="A44" s="3"/>
      <c r="B44" s="63"/>
      <c r="C44" s="63"/>
      <c r="D44" s="63"/>
      <c r="E44" s="234" t="s">
        <v>174</v>
      </c>
      <c r="F44" s="153"/>
      <c r="G44" s="153"/>
      <c r="H44" s="231" t="str">
        <f>IFERROR(((AVERAGE(F44:F46)/AVERAGE($B$47:$B$49)-1)*100),"")</f>
        <v/>
      </c>
      <c r="I44" s="231" t="str">
        <f>IFERROR((AVERAGE(F44:F46)/AVERAGE(G44:G46)/(AVERAGE($B$47:$B$49)/AVERAGE($C$47:$C$49))*100),"")</f>
        <v/>
      </c>
      <c r="J44" s="231" t="str">
        <f>IFERROR(((AVERAGE(F44:F46)/AVERAGE(G44:G46)/(AVERAGE($B$47:$B$49)/AVERAGE($C$47:$C$49)))-1)*100,"")</f>
        <v/>
      </c>
      <c r="K44" s="63"/>
      <c r="L44" s="63"/>
      <c r="M44" s="63"/>
      <c r="N44" s="63"/>
      <c r="O44" s="230" t="s">
        <v>192</v>
      </c>
      <c r="P44" s="230"/>
      <c r="Q44" s="245"/>
      <c r="R44" s="63"/>
      <c r="S44" s="63"/>
      <c r="T44" s="63"/>
      <c r="U44" s="63"/>
    </row>
    <row r="45" spans="1:21" ht="14.4" customHeight="1" x14ac:dyDescent="0.3">
      <c r="A45" s="3"/>
      <c r="B45" s="230" t="s">
        <v>64</v>
      </c>
      <c r="C45" s="230"/>
      <c r="D45" s="63"/>
      <c r="E45" s="235"/>
      <c r="F45" s="153"/>
      <c r="G45" s="153"/>
      <c r="H45" s="232"/>
      <c r="I45" s="232"/>
      <c r="J45" s="232"/>
      <c r="K45" s="63"/>
      <c r="L45" s="63"/>
      <c r="M45" s="63"/>
      <c r="N45" s="63"/>
      <c r="O45" s="230"/>
      <c r="P45" s="230"/>
      <c r="Q45" s="245"/>
      <c r="S45" s="63"/>
      <c r="T45" s="63"/>
      <c r="U45" s="63"/>
    </row>
    <row r="46" spans="1:21" ht="14.4" customHeight="1" x14ac:dyDescent="0.3">
      <c r="A46" s="3"/>
      <c r="B46" s="32" t="s">
        <v>68</v>
      </c>
      <c r="C46" s="32" t="s">
        <v>27</v>
      </c>
      <c r="D46" s="63"/>
      <c r="E46" s="236"/>
      <c r="F46" s="153"/>
      <c r="G46" s="153"/>
      <c r="H46" s="233"/>
      <c r="I46" s="233"/>
      <c r="J46" s="233"/>
      <c r="K46" s="63"/>
      <c r="L46" s="63"/>
      <c r="M46" s="63"/>
      <c r="N46" s="63"/>
      <c r="O46" s="63"/>
      <c r="P46" s="63"/>
      <c r="Q46" s="63"/>
      <c r="R46" s="230" t="s">
        <v>223</v>
      </c>
      <c r="S46" s="63"/>
      <c r="T46" s="63"/>
      <c r="U46" s="63"/>
    </row>
    <row r="47" spans="1:21" ht="14.4" customHeight="1" x14ac:dyDescent="0.3">
      <c r="A47" s="3"/>
      <c r="B47" s="153"/>
      <c r="C47" s="153"/>
      <c r="D47" s="63"/>
      <c r="E47" s="234" t="s">
        <v>175</v>
      </c>
      <c r="F47" s="154"/>
      <c r="G47" s="153"/>
      <c r="H47" s="231" t="str">
        <f t="shared" ref="H47" si="4">IFERROR(((AVERAGE(F47:F49)/AVERAGE($B$47:$B$49)-1)*100),"")</f>
        <v/>
      </c>
      <c r="I47" s="231" t="str">
        <f>IFERROR((AVERAGE(F47:F49)/AVERAGE(G47:G49)/(AVERAGE($B$47:$B$49)/AVERAGE($C$47:$C$49))*100),"")</f>
        <v/>
      </c>
      <c r="J47" s="231" t="str">
        <f>IFERROR(((AVERAGE(F47:F49)/AVERAGE(G47:G49)/(AVERAGE($B$47:$B$49)/AVERAGE($C$47:$C$49)))-1)*100,"")</f>
        <v/>
      </c>
      <c r="K47" s="63"/>
      <c r="L47" s="63"/>
      <c r="M47" s="63"/>
      <c r="N47" s="63"/>
      <c r="O47" s="63"/>
      <c r="P47" s="63"/>
      <c r="Q47" s="63"/>
      <c r="R47" s="230"/>
      <c r="S47" s="63"/>
      <c r="T47" s="63"/>
      <c r="U47" s="63"/>
    </row>
    <row r="48" spans="1:21" ht="14.4" customHeight="1" x14ac:dyDescent="0.3">
      <c r="A48" s="3"/>
      <c r="B48" s="153"/>
      <c r="C48" s="153"/>
      <c r="D48" s="63"/>
      <c r="E48" s="235"/>
      <c r="F48" s="154"/>
      <c r="G48" s="153"/>
      <c r="H48" s="232"/>
      <c r="I48" s="232"/>
      <c r="J48" s="232"/>
      <c r="K48" s="63"/>
      <c r="L48" s="63"/>
      <c r="M48" s="63"/>
      <c r="N48" s="63"/>
      <c r="O48" s="246" t="s">
        <v>191</v>
      </c>
      <c r="P48" s="247"/>
      <c r="Q48" s="155"/>
      <c r="R48" s="53" t="str">
        <f>IF(Q48="","",(Q48*100/$Q$44-100))</f>
        <v/>
      </c>
      <c r="S48" s="63"/>
      <c r="T48" s="63"/>
      <c r="U48" s="63"/>
    </row>
    <row r="49" spans="1:21" ht="13.8" customHeight="1" x14ac:dyDescent="0.3">
      <c r="A49" s="3"/>
      <c r="B49" s="153"/>
      <c r="C49" s="153"/>
      <c r="D49" s="63"/>
      <c r="E49" s="236"/>
      <c r="F49" s="154"/>
      <c r="G49" s="153"/>
      <c r="H49" s="233"/>
      <c r="I49" s="233"/>
      <c r="J49" s="233"/>
      <c r="K49" s="63"/>
      <c r="L49" s="63"/>
      <c r="M49" s="63"/>
      <c r="N49" s="63"/>
      <c r="O49" s="248"/>
      <c r="P49" s="249"/>
      <c r="Q49" s="155"/>
      <c r="R49" s="53" t="str">
        <f t="shared" ref="R49:R52" si="5">IF(Q49="","",(Q49*100/$Q$44-100))</f>
        <v/>
      </c>
      <c r="S49" s="63"/>
      <c r="T49" s="63"/>
      <c r="U49" s="63"/>
    </row>
    <row r="50" spans="1:21" x14ac:dyDescent="0.3">
      <c r="A50" s="3"/>
      <c r="B50" s="63"/>
      <c r="C50" s="63"/>
      <c r="D50" s="63"/>
      <c r="E50" s="234" t="s">
        <v>176</v>
      </c>
      <c r="F50" s="153"/>
      <c r="G50" s="153"/>
      <c r="H50" s="231" t="str">
        <f t="shared" ref="H50" si="6">IFERROR(((AVERAGE(F50:F52)/AVERAGE($B$47:$B$49)-1)*100),"")</f>
        <v/>
      </c>
      <c r="I50" s="231" t="str">
        <f>IFERROR((AVERAGE(F50:F52)/AVERAGE(G50:G52)/(AVERAGE($B$47:$B$49)/AVERAGE($C$47:$C$49))*100),"")</f>
        <v/>
      </c>
      <c r="J50" s="231" t="str">
        <f>IFERROR(((AVERAGE(F50:F52)/AVERAGE(G50:G52)/(AVERAGE($B$47:$B$49)/AVERAGE($C$47:$C$49)))-1)*100,"")</f>
        <v/>
      </c>
      <c r="K50" s="63"/>
      <c r="L50" s="63"/>
      <c r="M50" s="63"/>
      <c r="N50" s="63"/>
      <c r="O50" s="248"/>
      <c r="P50" s="249"/>
      <c r="Q50" s="155"/>
      <c r="R50" s="53" t="str">
        <f t="shared" si="5"/>
        <v/>
      </c>
      <c r="S50" s="63"/>
      <c r="T50" s="63"/>
      <c r="U50" s="63"/>
    </row>
    <row r="51" spans="1:21" x14ac:dyDescent="0.3">
      <c r="A51" s="3"/>
      <c r="B51" s="63"/>
      <c r="C51" s="63"/>
      <c r="D51" s="63"/>
      <c r="E51" s="235"/>
      <c r="F51" s="153"/>
      <c r="G51" s="153"/>
      <c r="H51" s="232"/>
      <c r="I51" s="232"/>
      <c r="J51" s="232"/>
      <c r="K51" s="63"/>
      <c r="L51" s="63"/>
      <c r="M51" s="63"/>
      <c r="N51" s="63"/>
      <c r="O51" s="248"/>
      <c r="P51" s="249"/>
      <c r="Q51" s="155"/>
      <c r="R51" s="53" t="str">
        <f t="shared" si="5"/>
        <v/>
      </c>
      <c r="S51" s="63"/>
      <c r="T51" s="63"/>
      <c r="U51" s="63"/>
    </row>
    <row r="52" spans="1:21" x14ac:dyDescent="0.3">
      <c r="A52" s="3"/>
      <c r="B52" s="63"/>
      <c r="C52" s="63"/>
      <c r="D52" s="63"/>
      <c r="E52" s="236"/>
      <c r="F52" s="153"/>
      <c r="G52" s="153"/>
      <c r="H52" s="233"/>
      <c r="I52" s="233"/>
      <c r="J52" s="233"/>
      <c r="K52" s="63"/>
      <c r="L52" s="63"/>
      <c r="M52" s="63"/>
      <c r="N52" s="63"/>
      <c r="O52" s="248"/>
      <c r="P52" s="249"/>
      <c r="Q52" s="155"/>
      <c r="R52" s="53" t="str">
        <f t="shared" si="5"/>
        <v/>
      </c>
      <c r="S52" s="63"/>
      <c r="T52" s="63"/>
      <c r="U52" s="63"/>
    </row>
    <row r="53" spans="1:21" ht="14.4" customHeight="1" x14ac:dyDescent="0.3">
      <c r="A53" s="3"/>
      <c r="B53" s="63"/>
      <c r="C53" s="63"/>
      <c r="D53" s="63"/>
      <c r="E53" s="234" t="s">
        <v>177</v>
      </c>
      <c r="F53" s="153"/>
      <c r="G53" s="153"/>
      <c r="H53" s="231" t="str">
        <f t="shared" ref="H53" si="7">IFERROR(((AVERAGE(F53:F55)/AVERAGE($B$47:$B$49)-1)*100),"")</f>
        <v/>
      </c>
      <c r="I53" s="231" t="str">
        <f>IFERROR((AVERAGE(F53:F55)/AVERAGE(G53:G55)/(AVERAGE($B$47:$B$49)/AVERAGE($C$47:$C$49))*100),"")</f>
        <v/>
      </c>
      <c r="J53" s="231" t="str">
        <f>IFERROR(((AVERAGE(F53:F55)/AVERAGE(G53:G55)/(AVERAGE($B$47:$B$49)/AVERAGE($C$47:$C$49)))-1)*100,"")</f>
        <v/>
      </c>
      <c r="K53" s="63"/>
      <c r="L53" s="63"/>
      <c r="M53" s="63"/>
      <c r="N53" s="63"/>
      <c r="O53" s="250"/>
      <c r="P53" s="251"/>
      <c r="Q53" s="155"/>
      <c r="R53" s="53"/>
      <c r="S53" s="63"/>
      <c r="T53" s="63"/>
      <c r="U53" s="63"/>
    </row>
    <row r="54" spans="1:21" ht="15.6" x14ac:dyDescent="0.3">
      <c r="A54" s="13"/>
      <c r="B54" s="63"/>
      <c r="C54" s="63"/>
      <c r="D54" s="63"/>
      <c r="E54" s="235"/>
      <c r="F54" s="153"/>
      <c r="G54" s="153"/>
      <c r="H54" s="232"/>
      <c r="I54" s="232"/>
      <c r="J54" s="232"/>
      <c r="K54" s="63"/>
      <c r="L54" s="63"/>
      <c r="M54" s="63"/>
      <c r="N54" s="63"/>
      <c r="O54" s="63"/>
      <c r="P54" s="60" t="s">
        <v>24</v>
      </c>
      <c r="Q54" s="98" t="str">
        <f>IFERROR(AVERAGE(Q48:Q53),"")</f>
        <v/>
      </c>
      <c r="R54" s="99" t="str">
        <f>IFERROR(AVERAGE(R48:R53),"")</f>
        <v/>
      </c>
      <c r="S54" s="63"/>
      <c r="T54" s="63"/>
      <c r="U54" s="63"/>
    </row>
    <row r="55" spans="1:21" ht="14.4" customHeight="1" x14ac:dyDescent="0.3">
      <c r="A55" s="13"/>
      <c r="B55" s="63"/>
      <c r="C55" s="63"/>
      <c r="D55" s="63"/>
      <c r="E55" s="236"/>
      <c r="F55" s="153"/>
      <c r="G55" s="153"/>
      <c r="H55" s="233"/>
      <c r="I55" s="233"/>
      <c r="J55" s="233"/>
      <c r="K55" s="63"/>
      <c r="L55" s="63"/>
      <c r="M55" s="63"/>
      <c r="N55" s="63"/>
      <c r="O55" s="63"/>
      <c r="P55" s="60" t="s">
        <v>60</v>
      </c>
      <c r="Q55" s="64" t="str">
        <f>IFERROR((_xlfn.STDEV.S(Q48:Q53)*100/Q54),"")</f>
        <v/>
      </c>
      <c r="R55" s="23"/>
      <c r="S55" s="63"/>
      <c r="T55" s="63"/>
      <c r="U55" s="63"/>
    </row>
    <row r="56" spans="1:21" ht="14.4" customHeight="1" x14ac:dyDescent="0.3">
      <c r="A56" s="2"/>
      <c r="B56" s="63"/>
      <c r="C56" s="63"/>
      <c r="D56" s="63"/>
      <c r="E56" s="234" t="s">
        <v>178</v>
      </c>
      <c r="F56" s="153"/>
      <c r="G56" s="153"/>
      <c r="H56" s="231" t="str">
        <f t="shared" ref="H56" si="8">IFERROR(((AVERAGE(F56:F58)/AVERAGE($B$47:$B$49)-1)*100),"")</f>
        <v/>
      </c>
      <c r="I56" s="231" t="str">
        <f>IFERROR((AVERAGE(F56:F58)/AVERAGE(G56:G58)/(AVERAGE($B$47:$B$49)/AVERAGE($C$47:$C$49))*100),"")</f>
        <v/>
      </c>
      <c r="J56" s="231" t="str">
        <f>IFERROR(((AVERAGE(F56:F58)/AVERAGE(G56:G58)/(AVERAGE($B$47:$B$49)/AVERAGE($C$47:$C$49)))-1)*100,"")</f>
        <v/>
      </c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</row>
    <row r="57" spans="1:21" ht="14.4" customHeight="1" x14ac:dyDescent="0.3">
      <c r="A57" s="2"/>
      <c r="B57" s="63"/>
      <c r="C57" s="63"/>
      <c r="D57" s="63"/>
      <c r="E57" s="235"/>
      <c r="F57" s="153"/>
      <c r="G57" s="153"/>
      <c r="H57" s="232"/>
      <c r="I57" s="232"/>
      <c r="J57" s="232"/>
      <c r="K57" s="63"/>
      <c r="L57" s="63"/>
      <c r="M57" s="63"/>
      <c r="N57" s="63"/>
      <c r="O57" s="246" t="s">
        <v>190</v>
      </c>
      <c r="P57" s="247"/>
      <c r="Q57" s="156"/>
      <c r="R57" s="53" t="str">
        <f t="shared" ref="R57:R62" si="9">IF(Q57="","",(Q57*100/$Q$44-100))</f>
        <v/>
      </c>
      <c r="T57" s="63"/>
      <c r="U57" s="63"/>
    </row>
    <row r="58" spans="1:21" x14ac:dyDescent="0.3">
      <c r="A58" s="2"/>
      <c r="B58" s="63"/>
      <c r="C58" s="63"/>
      <c r="D58" s="63"/>
      <c r="E58" s="236"/>
      <c r="F58" s="153"/>
      <c r="G58" s="153"/>
      <c r="H58" s="233"/>
      <c r="I58" s="233"/>
      <c r="J58" s="233"/>
      <c r="K58" s="63"/>
      <c r="L58" s="63"/>
      <c r="M58" s="63"/>
      <c r="N58" s="63"/>
      <c r="O58" s="248"/>
      <c r="P58" s="249"/>
      <c r="Q58" s="156"/>
      <c r="R58" s="53" t="str">
        <f t="shared" si="9"/>
        <v/>
      </c>
      <c r="S58" s="63"/>
      <c r="T58" s="63"/>
      <c r="U58" s="63"/>
    </row>
    <row r="59" spans="1:21" x14ac:dyDescent="0.3">
      <c r="A59" s="2"/>
      <c r="B59" s="63"/>
      <c r="C59" s="63"/>
      <c r="D59" s="63"/>
      <c r="E59" s="234" t="s">
        <v>179</v>
      </c>
      <c r="F59" s="153"/>
      <c r="G59" s="153"/>
      <c r="H59" s="231" t="str">
        <f t="shared" ref="H59" si="10">IFERROR(((AVERAGE(F59:F61)/AVERAGE($B$47:$B$49)-1)*100),"")</f>
        <v/>
      </c>
      <c r="I59" s="231" t="str">
        <f>IFERROR((AVERAGE(F59:F61)/AVERAGE(G59:G61)/(AVERAGE($B$47:$B$49)/AVERAGE($C$47:$C$49))*100),"")</f>
        <v/>
      </c>
      <c r="J59" s="231" t="str">
        <f>IFERROR(((AVERAGE(F59:F61)/AVERAGE(G59:G61)/(AVERAGE($B$47:$B$49)/AVERAGE($C$47:$C$49)))-1)*100,"")</f>
        <v/>
      </c>
      <c r="K59" s="63"/>
      <c r="L59" s="63"/>
      <c r="M59" s="63"/>
      <c r="N59" s="63"/>
      <c r="O59" s="248"/>
      <c r="P59" s="249"/>
      <c r="Q59" s="156"/>
      <c r="R59" s="53" t="str">
        <f t="shared" si="9"/>
        <v/>
      </c>
      <c r="S59" s="63"/>
      <c r="T59" s="63"/>
      <c r="U59" s="63"/>
    </row>
    <row r="60" spans="1:21" ht="14.4" customHeight="1" x14ac:dyDescent="0.3">
      <c r="A60" s="2"/>
      <c r="B60" s="63"/>
      <c r="C60" s="63"/>
      <c r="D60" s="63"/>
      <c r="E60" s="235"/>
      <c r="F60" s="153"/>
      <c r="G60" s="153"/>
      <c r="H60" s="232"/>
      <c r="I60" s="232"/>
      <c r="J60" s="232"/>
      <c r="K60" s="63"/>
      <c r="L60" s="63"/>
      <c r="M60" s="63"/>
      <c r="N60" s="63"/>
      <c r="O60" s="248"/>
      <c r="P60" s="249"/>
      <c r="Q60" s="156"/>
      <c r="R60" s="53" t="str">
        <f t="shared" si="9"/>
        <v/>
      </c>
      <c r="S60" s="63"/>
      <c r="T60" s="63"/>
      <c r="U60" s="63"/>
    </row>
    <row r="61" spans="1:21" x14ac:dyDescent="0.3">
      <c r="A61" s="2"/>
      <c r="B61" s="63"/>
      <c r="C61" s="63"/>
      <c r="D61" s="63"/>
      <c r="E61" s="236"/>
      <c r="F61" s="153"/>
      <c r="G61" s="153"/>
      <c r="H61" s="233"/>
      <c r="I61" s="233"/>
      <c r="J61" s="233"/>
      <c r="K61" s="63"/>
      <c r="L61" s="63"/>
      <c r="M61" s="63"/>
      <c r="N61" s="63"/>
      <c r="O61" s="248"/>
      <c r="P61" s="249"/>
      <c r="Q61" s="156"/>
      <c r="R61" s="53" t="str">
        <f t="shared" si="9"/>
        <v/>
      </c>
      <c r="S61" s="63"/>
      <c r="T61" s="63"/>
      <c r="U61" s="63"/>
    </row>
    <row r="62" spans="1:21" x14ac:dyDescent="0.3">
      <c r="A62" s="2"/>
      <c r="B62" s="63"/>
      <c r="C62" s="63"/>
      <c r="D62" s="63"/>
      <c r="E62" s="38"/>
      <c r="F62" s="38"/>
      <c r="G62" s="60" t="s">
        <v>24</v>
      </c>
      <c r="H62" s="58" t="str">
        <f>IFERROR(AVERAGE(H44:H61),"")</f>
        <v/>
      </c>
      <c r="I62" s="58" t="str">
        <f>IFERROR(AVERAGE(I44:I61),"")</f>
        <v/>
      </c>
      <c r="J62" s="64" t="str">
        <f>IFERROR(AVERAGE(J44:J61),"")</f>
        <v/>
      </c>
      <c r="K62" s="63"/>
      <c r="L62" s="63"/>
      <c r="M62" s="63"/>
      <c r="N62" s="63"/>
      <c r="O62" s="250"/>
      <c r="P62" s="251"/>
      <c r="Q62" s="156"/>
      <c r="R62" s="53" t="str">
        <f t="shared" si="9"/>
        <v/>
      </c>
      <c r="S62" s="63"/>
      <c r="T62" s="63"/>
      <c r="U62" s="63"/>
    </row>
    <row r="63" spans="1:21" x14ac:dyDescent="0.3">
      <c r="A63" s="2"/>
      <c r="B63" s="63"/>
      <c r="C63" s="63"/>
      <c r="D63" s="63"/>
      <c r="E63" s="38"/>
      <c r="F63" s="38"/>
      <c r="G63" s="60" t="s">
        <v>60</v>
      </c>
      <c r="H63" s="92"/>
      <c r="I63" s="64" t="str">
        <f>IFERROR((_xlfn.STDEV.S(I44:I61)*100/I62),"")</f>
        <v/>
      </c>
      <c r="J63" s="171"/>
      <c r="K63" s="63"/>
      <c r="L63" s="63"/>
      <c r="M63" s="63"/>
      <c r="N63" s="63"/>
      <c r="O63" s="63"/>
      <c r="Q63" s="38"/>
      <c r="R63" s="38"/>
      <c r="S63" s="63"/>
      <c r="T63" s="63"/>
      <c r="U63" s="63"/>
    </row>
    <row r="64" spans="1:21" x14ac:dyDescent="0.3">
      <c r="A64" s="2"/>
      <c r="B64" s="63"/>
      <c r="C64" s="63"/>
      <c r="D64" s="63"/>
      <c r="E64" s="38"/>
      <c r="F64" s="38"/>
      <c r="G64" s="60"/>
      <c r="H64" s="63"/>
      <c r="I64" s="63"/>
      <c r="J64" s="63"/>
      <c r="K64" s="63"/>
      <c r="L64" s="63"/>
      <c r="M64" s="63"/>
      <c r="N64" s="63"/>
      <c r="O64" s="63"/>
      <c r="P64" s="60" t="s">
        <v>156</v>
      </c>
      <c r="Q64" s="66" t="str">
        <f>IFERROR(AVERAGE(Q48:Q53,Q57:Q62),"")</f>
        <v/>
      </c>
      <c r="R64" s="64" t="str">
        <f>IFERROR(AVERAGE(R48:R53,R57:R62),"")</f>
        <v/>
      </c>
      <c r="S64" s="164"/>
      <c r="U64" s="63"/>
    </row>
    <row r="65" spans="1:21" ht="14.4" customHeight="1" x14ac:dyDescent="0.3">
      <c r="A65" s="2"/>
      <c r="B65" s="38"/>
      <c r="C65" s="38"/>
      <c r="D65" s="63"/>
      <c r="E65" s="234" t="s">
        <v>188</v>
      </c>
      <c r="F65" s="153"/>
      <c r="G65" s="153"/>
      <c r="H65" s="231" t="str">
        <f>IFERROR(((AVERAGE(F65:F67)/AVERAGE($B$47:$B$49)-1)*100),"")</f>
        <v/>
      </c>
      <c r="I65" s="231" t="str">
        <f>IFERROR((AVERAGE(F65:F67)/AVERAGE(G65:G67)/(AVERAGE($B$47:$B$49)/AVERAGE($C$47:$C$49))*100),"")</f>
        <v/>
      </c>
      <c r="J65" s="231" t="str">
        <f>IFERROR(((AVERAGE(F65:F67)/AVERAGE(G65:G67)/(AVERAGE($B$47:$B$49)/AVERAGE($C$47:$C$49)))-1)*100,"")</f>
        <v/>
      </c>
      <c r="K65" s="63"/>
      <c r="L65" s="63"/>
      <c r="M65" s="63"/>
      <c r="N65" s="63"/>
      <c r="O65" s="63"/>
      <c r="P65" s="60" t="s">
        <v>157</v>
      </c>
      <c r="Q65" s="64" t="str">
        <f>IFERROR((_xlfn.STDEV.S(Q48:Q53,Q57:Q62)*100/Q64),"")</f>
        <v/>
      </c>
      <c r="R65" s="74"/>
      <c r="S65" s="63"/>
      <c r="T65" s="63"/>
      <c r="U65" s="63"/>
    </row>
    <row r="66" spans="1:21" x14ac:dyDescent="0.3">
      <c r="A66" s="2"/>
      <c r="B66" s="63"/>
      <c r="C66" s="63"/>
      <c r="D66" s="63"/>
      <c r="E66" s="235"/>
      <c r="F66" s="153"/>
      <c r="G66" s="153"/>
      <c r="H66" s="232"/>
      <c r="I66" s="232"/>
      <c r="J66" s="232"/>
      <c r="K66" s="2"/>
      <c r="L66" s="38"/>
      <c r="M66" s="38"/>
      <c r="N66" s="38"/>
      <c r="O66" s="2"/>
      <c r="P66" s="2"/>
      <c r="Q66" s="2"/>
      <c r="R66" s="23"/>
      <c r="S66" s="38"/>
      <c r="T66" s="38"/>
      <c r="U66" s="26"/>
    </row>
    <row r="67" spans="1:21" x14ac:dyDescent="0.3">
      <c r="A67" s="2"/>
      <c r="B67" s="63"/>
      <c r="C67" s="63"/>
      <c r="D67" s="63"/>
      <c r="E67" s="236"/>
      <c r="F67" s="153"/>
      <c r="G67" s="153"/>
      <c r="H67" s="233"/>
      <c r="I67" s="233"/>
      <c r="J67" s="233"/>
      <c r="K67" s="2"/>
      <c r="L67" s="23"/>
      <c r="M67" s="23"/>
      <c r="N67" s="23"/>
      <c r="O67" s="23"/>
      <c r="P67" s="23"/>
      <c r="Q67" s="23"/>
      <c r="R67" s="23"/>
      <c r="S67" s="23"/>
      <c r="T67" s="2"/>
      <c r="U67" s="2"/>
    </row>
    <row r="68" spans="1:21" ht="14.4" customHeight="1" x14ac:dyDescent="0.3">
      <c r="B68" s="63"/>
      <c r="C68" s="63"/>
      <c r="D68" s="63"/>
      <c r="E68" s="234" t="s">
        <v>189</v>
      </c>
      <c r="F68" s="153"/>
      <c r="G68" s="153"/>
      <c r="H68" s="231" t="str">
        <f>IFERROR(((AVERAGE(F68:F70)/AVERAGE($B$47:$B$49)-1)*100),"")</f>
        <v/>
      </c>
      <c r="I68" s="231" t="str">
        <f>IFERROR((AVERAGE(F68:F70)/AVERAGE(G68:G70)/(AVERAGE($B$47:$B$49)/AVERAGE($C$47:$C$49))*100),"")</f>
        <v/>
      </c>
      <c r="J68" s="231" t="str">
        <f>IFERROR(((AVERAGE(F68:F70)/AVERAGE(G68:G70)/(AVERAGE($B$47:$B$49)/AVERAGE($C$47:$C$49)))-1)*100,"")</f>
        <v/>
      </c>
      <c r="K68" s="2"/>
      <c r="L68" s="23"/>
      <c r="M68" s="23"/>
      <c r="N68" s="23"/>
      <c r="O68" s="23"/>
      <c r="P68" s="23"/>
      <c r="Q68" s="23"/>
      <c r="R68" s="2"/>
      <c r="S68" s="23"/>
      <c r="T68" s="2"/>
      <c r="U68" s="2"/>
    </row>
    <row r="69" spans="1:21" x14ac:dyDescent="0.3">
      <c r="A69" s="2"/>
      <c r="B69" s="63"/>
      <c r="C69" s="63"/>
      <c r="D69" s="63"/>
      <c r="E69" s="235"/>
      <c r="F69" s="153"/>
      <c r="G69" s="153"/>
      <c r="H69" s="232"/>
      <c r="I69" s="232"/>
      <c r="J69" s="232"/>
      <c r="K69" s="2"/>
      <c r="L69" s="2"/>
      <c r="M69" s="2"/>
      <c r="N69" s="2"/>
      <c r="O69" s="23"/>
      <c r="P69" s="23"/>
      <c r="Q69" s="23"/>
      <c r="R69" s="2"/>
      <c r="S69" s="2"/>
      <c r="T69" s="2"/>
      <c r="U69" s="2"/>
    </row>
    <row r="70" spans="1:21" x14ac:dyDescent="0.3">
      <c r="A70" s="2"/>
      <c r="B70" s="63"/>
      <c r="C70" s="63"/>
      <c r="D70" s="63"/>
      <c r="E70" s="236"/>
      <c r="F70" s="153"/>
      <c r="G70" s="153"/>
      <c r="H70" s="233"/>
      <c r="I70" s="233"/>
      <c r="J70" s="233"/>
      <c r="K70" s="2"/>
      <c r="L70" s="2"/>
      <c r="M70" s="2"/>
      <c r="N70" s="2"/>
      <c r="O70" s="23"/>
      <c r="P70" s="23"/>
      <c r="Q70" s="23"/>
      <c r="R70" s="2"/>
      <c r="S70" s="2"/>
      <c r="T70" s="2"/>
      <c r="U70" s="2"/>
    </row>
    <row r="71" spans="1:21" x14ac:dyDescent="0.3">
      <c r="A71" s="2"/>
      <c r="B71" s="63"/>
      <c r="C71" s="63"/>
      <c r="D71" s="63"/>
      <c r="E71" s="38"/>
      <c r="F71" s="38"/>
      <c r="G71" s="60" t="s">
        <v>156</v>
      </c>
      <c r="H71" s="58" t="str">
        <f>IFERROR(AVERAGE(H44,H47,H50,H53,H56,H59,H65,H68),"")</f>
        <v/>
      </c>
      <c r="I71" s="58" t="str">
        <f>IFERROR(AVERAGE(I44,I47,I50,I53,I56,I59,I65,I68),"")</f>
        <v/>
      </c>
      <c r="J71" s="64" t="str">
        <f>IFERROR(AVERAGE(J44,J47,J50,J53,J56,J59,J65,J68),"")</f>
        <v/>
      </c>
      <c r="K71" s="2"/>
      <c r="L71" s="2"/>
      <c r="M71" s="2"/>
      <c r="N71" s="2"/>
      <c r="O71" s="23"/>
      <c r="P71" s="23"/>
      <c r="Q71" s="23"/>
      <c r="R71" s="23"/>
      <c r="S71" s="2"/>
      <c r="T71" s="2"/>
      <c r="U71" s="2"/>
    </row>
    <row r="72" spans="1:21" x14ac:dyDescent="0.3">
      <c r="A72" s="2"/>
      <c r="B72" s="63"/>
      <c r="C72" s="63"/>
      <c r="D72" s="63"/>
      <c r="E72" s="38"/>
      <c r="F72" s="38"/>
      <c r="G72" s="60" t="s">
        <v>157</v>
      </c>
      <c r="H72" s="92"/>
      <c r="I72" s="64" t="str">
        <f>IFERROR((_xlfn.STDEV.S(I44,I47,I50,I53,I56,I59,I65,I68)*100/I71),"")</f>
        <v/>
      </c>
      <c r="J72" s="171"/>
      <c r="K72" s="2"/>
      <c r="L72" s="2"/>
      <c r="M72" s="2"/>
      <c r="N72" s="2"/>
      <c r="O72" s="23"/>
      <c r="P72" s="23"/>
      <c r="Q72" s="23"/>
      <c r="R72" s="23"/>
      <c r="S72" s="23"/>
      <c r="T72" s="2"/>
      <c r="U72" s="2"/>
    </row>
    <row r="73" spans="1:21" x14ac:dyDescent="0.3">
      <c r="A73" s="2"/>
      <c r="B73" s="63"/>
      <c r="C73" s="63"/>
      <c r="E73" s="38"/>
      <c r="F73" s="38"/>
      <c r="G73" s="60"/>
      <c r="H73" s="40"/>
      <c r="I73" s="107"/>
      <c r="J73" s="2"/>
      <c r="K73" s="2"/>
      <c r="L73" s="2"/>
      <c r="M73" s="2"/>
      <c r="N73" s="2"/>
      <c r="O73" s="27"/>
      <c r="P73" s="27"/>
      <c r="Q73" s="27"/>
      <c r="R73" s="23"/>
      <c r="S73" s="23"/>
      <c r="T73" s="2"/>
      <c r="U73" s="2"/>
    </row>
    <row r="74" spans="1:21" ht="14.4" customHeight="1" x14ac:dyDescent="0.3">
      <c r="A74" s="2"/>
      <c r="B74" s="2"/>
      <c r="C74" s="2"/>
      <c r="D74" s="2"/>
      <c r="E74" s="239" t="s">
        <v>144</v>
      </c>
      <c r="F74" s="240"/>
      <c r="G74" s="96" t="s">
        <v>231</v>
      </c>
      <c r="H74" s="61" t="s">
        <v>67</v>
      </c>
      <c r="I74" s="2"/>
      <c r="J74" s="2"/>
      <c r="K74" s="2"/>
      <c r="L74" s="2"/>
      <c r="M74" s="2"/>
      <c r="N74" s="2"/>
      <c r="O74" s="27"/>
      <c r="P74" s="27"/>
      <c r="Q74" s="27"/>
      <c r="R74" s="23"/>
      <c r="S74" s="23"/>
      <c r="T74" s="2"/>
      <c r="U74" s="2"/>
    </row>
    <row r="75" spans="1:21" x14ac:dyDescent="0.3">
      <c r="A75" s="2"/>
      <c r="B75" s="2"/>
      <c r="C75" s="2"/>
      <c r="D75" s="2"/>
      <c r="E75" s="241"/>
      <c r="F75" s="242"/>
      <c r="G75" s="96" t="s">
        <v>60</v>
      </c>
      <c r="H75" s="72" t="s">
        <v>155</v>
      </c>
      <c r="I75" s="2"/>
      <c r="J75" s="2"/>
      <c r="K75" s="2"/>
      <c r="L75" s="2"/>
      <c r="M75" s="2"/>
      <c r="N75" s="2"/>
      <c r="O75" s="27"/>
      <c r="P75" s="27"/>
      <c r="Q75" s="27"/>
      <c r="R75" s="23"/>
      <c r="S75" s="23"/>
      <c r="T75" s="2"/>
      <c r="U75" s="2"/>
    </row>
    <row r="76" spans="1:21" x14ac:dyDescent="0.3">
      <c r="A76" s="2"/>
      <c r="B76" s="2"/>
      <c r="C76" s="2"/>
      <c r="D76" s="2"/>
      <c r="E76" s="243"/>
      <c r="F76" s="244"/>
      <c r="G76" s="96" t="s">
        <v>157</v>
      </c>
      <c r="H76" s="72" t="s">
        <v>38</v>
      </c>
      <c r="I76" s="2"/>
      <c r="J76" s="2"/>
      <c r="K76" s="2"/>
      <c r="L76" s="2"/>
      <c r="M76" s="2"/>
      <c r="N76" s="2"/>
      <c r="O76" s="27"/>
      <c r="P76" s="27"/>
      <c r="Q76" s="27"/>
      <c r="R76" s="27"/>
      <c r="S76" s="23"/>
      <c r="T76" s="2"/>
      <c r="U76" s="2"/>
    </row>
    <row r="77" spans="1:2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7"/>
      <c r="P77" s="27"/>
      <c r="Q77" s="27"/>
      <c r="R77" s="27"/>
      <c r="S77" s="23"/>
      <c r="T77" s="2"/>
      <c r="U77" s="2"/>
    </row>
    <row r="78" spans="1:2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7"/>
      <c r="P78" s="27"/>
      <c r="Q78" s="27"/>
      <c r="R78" s="27"/>
      <c r="S78" s="23"/>
      <c r="T78" s="2"/>
      <c r="U78" s="2"/>
    </row>
    <row r="79" spans="1:21" x14ac:dyDescent="0.3">
      <c r="A79" s="3"/>
      <c r="B79" s="2"/>
      <c r="C79" s="2"/>
      <c r="D79" s="2"/>
      <c r="E79" s="2"/>
      <c r="F79" s="2"/>
      <c r="G79" s="2"/>
      <c r="H79" s="2"/>
      <c r="I79" s="2"/>
      <c r="J79" s="2"/>
      <c r="K79" s="2"/>
      <c r="L79" s="27"/>
      <c r="M79" s="27"/>
      <c r="N79" s="27"/>
      <c r="O79" s="27"/>
      <c r="P79" s="27"/>
      <c r="Q79" s="27"/>
      <c r="R79" s="27"/>
      <c r="S79" s="27"/>
      <c r="T79" s="25"/>
      <c r="U79" s="38"/>
    </row>
    <row r="80" spans="1:21" x14ac:dyDescent="0.3">
      <c r="A80" s="38"/>
      <c r="B80" s="2"/>
      <c r="C80" s="2"/>
      <c r="D80" s="2"/>
      <c r="E80" s="2"/>
      <c r="F80" s="2"/>
      <c r="G80" s="2"/>
      <c r="H80" s="2"/>
      <c r="I80" s="2"/>
      <c r="J80" s="2"/>
      <c r="K80" s="2"/>
      <c r="L80" s="27"/>
      <c r="M80" s="27"/>
      <c r="N80" s="27"/>
      <c r="O80" s="27"/>
      <c r="P80" s="27"/>
      <c r="Q80" s="27"/>
      <c r="R80" s="27"/>
      <c r="S80" s="27"/>
      <c r="T80" s="25"/>
      <c r="U80" s="38"/>
    </row>
    <row r="81" spans="1:21" x14ac:dyDescent="0.3">
      <c r="A81" s="3"/>
      <c r="B81" s="2"/>
      <c r="C81" s="2"/>
      <c r="D81" s="2"/>
      <c r="E81" s="2"/>
      <c r="F81" s="2"/>
      <c r="G81" s="2"/>
      <c r="H81" s="2"/>
      <c r="I81" s="2"/>
      <c r="J81" s="2"/>
      <c r="K81" s="2"/>
      <c r="L81" s="27"/>
      <c r="M81" s="27"/>
      <c r="N81" s="27"/>
      <c r="O81" s="27"/>
      <c r="P81" s="27"/>
      <c r="Q81" s="27"/>
      <c r="R81" s="27"/>
      <c r="S81" s="27"/>
      <c r="T81" s="25"/>
      <c r="U81" s="38"/>
    </row>
    <row r="82" spans="1:21" x14ac:dyDescent="0.3">
      <c r="A82" s="3"/>
      <c r="B82" s="2"/>
      <c r="C82" s="2"/>
      <c r="D82" s="2"/>
      <c r="E82" s="2"/>
      <c r="F82" s="2"/>
      <c r="G82" s="2"/>
      <c r="H82" s="2"/>
      <c r="I82" s="2"/>
      <c r="J82" s="2"/>
      <c r="K82" s="2"/>
      <c r="L82" s="27"/>
      <c r="M82" s="27"/>
      <c r="N82" s="27"/>
      <c r="O82" s="27"/>
      <c r="P82" s="27"/>
      <c r="Q82" s="27"/>
      <c r="R82" s="27"/>
      <c r="S82" s="27"/>
      <c r="T82" s="25"/>
      <c r="U82" s="38"/>
    </row>
    <row r="83" spans="1:21" x14ac:dyDescent="0.3">
      <c r="A83" s="3"/>
      <c r="B83" s="2"/>
      <c r="C83" s="2"/>
      <c r="D83" s="2"/>
      <c r="E83" s="2"/>
      <c r="F83" s="2"/>
      <c r="G83" s="2"/>
      <c r="H83" s="2"/>
      <c r="I83" s="2"/>
      <c r="J83" s="2"/>
      <c r="K83" s="2"/>
      <c r="L83" s="27"/>
      <c r="M83" s="27"/>
      <c r="N83" s="27"/>
      <c r="O83" s="27"/>
      <c r="P83" s="27"/>
      <c r="Q83" s="27"/>
      <c r="R83" s="27"/>
      <c r="S83" s="27"/>
      <c r="T83" s="25"/>
      <c r="U83" s="38"/>
    </row>
    <row r="84" spans="1:21" x14ac:dyDescent="0.3">
      <c r="A84" s="3"/>
      <c r="B84" s="2"/>
      <c r="C84" s="2"/>
      <c r="D84" s="2"/>
      <c r="E84" s="2"/>
      <c r="F84" s="2"/>
      <c r="G84" s="2"/>
      <c r="H84" s="2"/>
      <c r="I84" s="2"/>
      <c r="J84" s="2"/>
      <c r="K84" s="2"/>
      <c r="L84" s="27"/>
      <c r="M84" s="27"/>
      <c r="N84" s="27"/>
      <c r="O84" s="27"/>
      <c r="P84" s="27"/>
      <c r="Q84" s="27"/>
      <c r="R84" s="27"/>
      <c r="S84" s="27"/>
      <c r="T84" s="25"/>
      <c r="U84" s="38"/>
    </row>
    <row r="85" spans="1:21" ht="14.4" customHeight="1" x14ac:dyDescent="0.3">
      <c r="A85" s="13"/>
      <c r="B85" s="2"/>
      <c r="C85" s="2"/>
      <c r="D85" s="2"/>
      <c r="E85" s="2"/>
      <c r="F85" s="2"/>
      <c r="G85" s="2"/>
      <c r="H85" s="2"/>
      <c r="I85" s="2"/>
      <c r="J85" s="2"/>
      <c r="K85" s="2"/>
      <c r="L85" s="27"/>
      <c r="M85" s="27"/>
      <c r="N85" s="27"/>
      <c r="O85" s="27"/>
      <c r="P85" s="27"/>
      <c r="Q85" s="27"/>
      <c r="R85" s="27"/>
      <c r="S85" s="27"/>
      <c r="T85" s="25"/>
      <c r="U85" s="38"/>
    </row>
    <row r="86" spans="1:21" x14ac:dyDescent="0.3">
      <c r="B86" s="2"/>
      <c r="C86" s="2"/>
      <c r="D86" s="2"/>
      <c r="E86" s="2"/>
      <c r="F86" s="2"/>
      <c r="G86" s="2"/>
      <c r="H86" s="2"/>
      <c r="I86" s="2"/>
      <c r="J86" s="2"/>
      <c r="K86" s="2"/>
      <c r="L86" s="27"/>
      <c r="M86" s="27"/>
      <c r="N86" s="27"/>
      <c r="O86" s="27"/>
      <c r="P86" s="27"/>
      <c r="Q86" s="27"/>
      <c r="R86" s="27"/>
      <c r="S86" s="27"/>
      <c r="T86" s="25"/>
      <c r="U86" s="38"/>
    </row>
    <row r="87" spans="1:2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7"/>
      <c r="M87" s="27"/>
      <c r="N87" s="27"/>
      <c r="O87" s="38"/>
      <c r="P87" s="38"/>
      <c r="Q87" s="38"/>
      <c r="R87" s="27"/>
      <c r="S87" s="27"/>
      <c r="T87" s="25"/>
      <c r="U87" s="38"/>
    </row>
    <row r="88" spans="1:2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7"/>
      <c r="M88" s="27"/>
      <c r="N88" s="27"/>
      <c r="O88" s="38"/>
      <c r="P88" s="38"/>
      <c r="Q88" s="38"/>
      <c r="R88" s="27"/>
      <c r="S88" s="27"/>
      <c r="T88" s="25"/>
      <c r="U88" s="38"/>
    </row>
    <row r="89" spans="1:2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7"/>
      <c r="M89" s="27"/>
      <c r="N89" s="27"/>
      <c r="O89" s="38"/>
      <c r="P89" s="38"/>
      <c r="Q89" s="38"/>
      <c r="R89" s="27"/>
      <c r="S89" s="27"/>
      <c r="T89" s="25"/>
      <c r="U89" s="38"/>
    </row>
    <row r="90" spans="1:2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7"/>
      <c r="M90" s="27"/>
      <c r="N90" s="27"/>
      <c r="O90" s="38"/>
      <c r="P90" s="38"/>
      <c r="Q90" s="38"/>
      <c r="R90" s="27"/>
      <c r="S90" s="27"/>
      <c r="T90" s="25"/>
      <c r="U90" s="38"/>
    </row>
    <row r="91" spans="1:2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7"/>
      <c r="M91" s="27"/>
      <c r="N91" s="27"/>
      <c r="O91" s="38"/>
      <c r="P91" s="38"/>
      <c r="Q91" s="38"/>
      <c r="R91" s="27"/>
      <c r="S91" s="27"/>
      <c r="T91" s="25"/>
      <c r="U91" s="38"/>
    </row>
    <row r="92" spans="1:2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7"/>
      <c r="M92" s="27"/>
      <c r="N92" s="27"/>
      <c r="O92" s="2"/>
      <c r="P92" s="2"/>
      <c r="Q92" s="2"/>
      <c r="R92" s="27"/>
      <c r="S92" s="27"/>
      <c r="T92" s="25"/>
      <c r="U92" s="38"/>
    </row>
    <row r="93" spans="1:21" ht="14.4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7"/>
      <c r="M93" s="27"/>
      <c r="N93" s="27"/>
      <c r="O93" s="2"/>
      <c r="P93" s="2"/>
      <c r="Q93" s="2"/>
      <c r="R93" s="27"/>
      <c r="S93" s="27"/>
      <c r="T93" s="25"/>
      <c r="U93" s="38"/>
    </row>
    <row r="94" spans="1:2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7"/>
      <c r="M94" s="27"/>
      <c r="N94" s="27"/>
      <c r="O94" s="2"/>
      <c r="P94" s="2"/>
      <c r="Q94" s="2"/>
      <c r="R94" s="27"/>
      <c r="S94" s="27"/>
      <c r="T94" s="25"/>
      <c r="U94" s="38"/>
    </row>
    <row r="95" spans="1:2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7"/>
      <c r="M95" s="27"/>
      <c r="N95" s="27"/>
      <c r="O95" s="2"/>
      <c r="P95" s="2"/>
      <c r="Q95" s="2"/>
      <c r="R95" s="38"/>
      <c r="S95" s="27"/>
      <c r="T95" s="25"/>
      <c r="U95" s="38"/>
    </row>
    <row r="96" spans="1:21" x14ac:dyDescent="0.3">
      <c r="A96" s="4"/>
      <c r="B96" s="2"/>
      <c r="C96" s="2"/>
      <c r="D96" s="2"/>
      <c r="E96" s="2"/>
      <c r="F96" s="2"/>
      <c r="G96" s="2"/>
      <c r="H96" s="2"/>
      <c r="I96" s="2"/>
      <c r="J96" s="2"/>
      <c r="K96" s="2"/>
      <c r="L96" s="38"/>
      <c r="M96" s="38"/>
      <c r="N96" s="38"/>
      <c r="S96" s="38"/>
      <c r="T96" s="38"/>
      <c r="U96" s="3" t="s">
        <v>261</v>
      </c>
    </row>
  </sheetData>
  <sheetProtection algorithmName="SHA-512" hashValue="ekTpAaGaSqieCeOB4pCtAF36gPY/m8bA/xMBxibhOuOFmCGxVR/Kpv9k8H4n5ipwTcc1CxK5YxyNOg4y0HUNAg==" saltValue="qT6+iX35vAtiHd1A365CIQ==" spinCount="100000" sheet="1" formatCells="0"/>
  <mergeCells count="114">
    <mergeCell ref="A2:U2"/>
    <mergeCell ref="Q44:Q45"/>
    <mergeCell ref="O44:P45"/>
    <mergeCell ref="O57:P62"/>
    <mergeCell ref="O48:P53"/>
    <mergeCell ref="R46:R47"/>
    <mergeCell ref="O41:R41"/>
    <mergeCell ref="H65:H67"/>
    <mergeCell ref="I65:I67"/>
    <mergeCell ref="J65:J67"/>
    <mergeCell ref="H50:H52"/>
    <mergeCell ref="I50:I52"/>
    <mergeCell ref="J50:J52"/>
    <mergeCell ref="H53:H55"/>
    <mergeCell ref="I53:I55"/>
    <mergeCell ref="J53:J55"/>
    <mergeCell ref="I44:I46"/>
    <mergeCell ref="J44:J46"/>
    <mergeCell ref="H47:H49"/>
    <mergeCell ref="I47:I49"/>
    <mergeCell ref="J47:J49"/>
    <mergeCell ref="R11:R13"/>
    <mergeCell ref="S11:S13"/>
    <mergeCell ref="T11:T13"/>
    <mergeCell ref="J68:J70"/>
    <mergeCell ref="H56:H58"/>
    <mergeCell ref="I56:I58"/>
    <mergeCell ref="J56:J58"/>
    <mergeCell ref="H59:H61"/>
    <mergeCell ref="I59:I61"/>
    <mergeCell ref="J59:J61"/>
    <mergeCell ref="B5:F5"/>
    <mergeCell ref="B6:F6"/>
    <mergeCell ref="J11:J13"/>
    <mergeCell ref="J14:J16"/>
    <mergeCell ref="E14:E16"/>
    <mergeCell ref="E17:E19"/>
    <mergeCell ref="E20:E22"/>
    <mergeCell ref="E23:E25"/>
    <mergeCell ref="I14:I16"/>
    <mergeCell ref="I68:I70"/>
    <mergeCell ref="I23:I25"/>
    <mergeCell ref="J17:J19"/>
    <mergeCell ref="J20:J22"/>
    <mergeCell ref="J23:J25"/>
    <mergeCell ref="J26:J28"/>
    <mergeCell ref="I17:I19"/>
    <mergeCell ref="R14:R16"/>
    <mergeCell ref="S14:S16"/>
    <mergeCell ref="T14:T16"/>
    <mergeCell ref="R17:R19"/>
    <mergeCell ref="S17:S19"/>
    <mergeCell ref="O17:O19"/>
    <mergeCell ref="O20:O22"/>
    <mergeCell ref="R26:R28"/>
    <mergeCell ref="S26:S28"/>
    <mergeCell ref="T26:T28"/>
    <mergeCell ref="T17:T19"/>
    <mergeCell ref="R20:R22"/>
    <mergeCell ref="S20:S22"/>
    <mergeCell ref="T20:T22"/>
    <mergeCell ref="R23:R25"/>
    <mergeCell ref="S23:S25"/>
    <mergeCell ref="T23:T25"/>
    <mergeCell ref="O35:O37"/>
    <mergeCell ref="R32:R34"/>
    <mergeCell ref="S32:S34"/>
    <mergeCell ref="R35:R37"/>
    <mergeCell ref="S35:S37"/>
    <mergeCell ref="I32:I34"/>
    <mergeCell ref="J32:J34"/>
    <mergeCell ref="T32:T34"/>
    <mergeCell ref="T35:T37"/>
    <mergeCell ref="I35:I37"/>
    <mergeCell ref="J35:J37"/>
    <mergeCell ref="E74:F76"/>
    <mergeCell ref="E53:E55"/>
    <mergeCell ref="E56:E58"/>
    <mergeCell ref="E59:E61"/>
    <mergeCell ref="E65:E67"/>
    <mergeCell ref="E68:E70"/>
    <mergeCell ref="F42:G42"/>
    <mergeCell ref="E44:E46"/>
    <mergeCell ref="H26:H28"/>
    <mergeCell ref="H32:H34"/>
    <mergeCell ref="H44:H46"/>
    <mergeCell ref="E50:E52"/>
    <mergeCell ref="E35:E37"/>
    <mergeCell ref="H35:H37"/>
    <mergeCell ref="H68:H70"/>
    <mergeCell ref="A1:U1"/>
    <mergeCell ref="A3:U3"/>
    <mergeCell ref="B12:C12"/>
    <mergeCell ref="I11:I13"/>
    <mergeCell ref="B45:C45"/>
    <mergeCell ref="E47:E49"/>
    <mergeCell ref="O23:O25"/>
    <mergeCell ref="O26:O28"/>
    <mergeCell ref="O32:O34"/>
    <mergeCell ref="P9:Q9"/>
    <mergeCell ref="O11:O13"/>
    <mergeCell ref="L12:M12"/>
    <mergeCell ref="O14:O16"/>
    <mergeCell ref="I26:I28"/>
    <mergeCell ref="H11:H13"/>
    <mergeCell ref="H14:H16"/>
    <mergeCell ref="H17:H19"/>
    <mergeCell ref="H20:H22"/>
    <mergeCell ref="H23:H25"/>
    <mergeCell ref="I20:I22"/>
    <mergeCell ref="F9:G9"/>
    <mergeCell ref="E26:E28"/>
    <mergeCell ref="E32:E34"/>
    <mergeCell ref="E11:E13"/>
  </mergeCells>
  <phoneticPr fontId="16" type="noConversion"/>
  <conditionalFormatting sqref="I30 S30 I63">
    <cfRule type="cellIs" dxfId="40" priority="3" operator="greaterThan">
      <formula>10</formula>
    </cfRule>
  </conditionalFormatting>
  <conditionalFormatting sqref="I30 S30 Q55 I63 Q65">
    <cfRule type="cellIs" dxfId="39" priority="2" operator="lessThanOrEqual">
      <formula>10</formula>
    </cfRule>
  </conditionalFormatting>
  <conditionalFormatting sqref="I39 S39 I72">
    <cfRule type="cellIs" dxfId="38" priority="7" operator="greaterThan">
      <formula>15</formula>
    </cfRule>
  </conditionalFormatting>
  <conditionalFormatting sqref="I39 S39 Q65 I72">
    <cfRule type="cellIs" dxfId="37" priority="6" operator="lessThanOrEqual">
      <formula>15</formula>
    </cfRule>
  </conditionalFormatting>
  <conditionalFormatting sqref="J29 T29 I30 S30 J38 T38 I39 S39 R54 Q55 J62 I63 R64 O65 Q65 J71 I72">
    <cfRule type="containsBlanks" dxfId="36" priority="1">
      <formula>LEN(TRIM(I29))=0</formula>
    </cfRule>
  </conditionalFormatting>
  <conditionalFormatting sqref="J29 T29 J38 T38 J62 J71">
    <cfRule type="cellIs" dxfId="35" priority="5" operator="notBetween">
      <formula>15</formula>
      <formula>-15</formula>
    </cfRule>
  </conditionalFormatting>
  <conditionalFormatting sqref="J29 T29 J38 T38 R54 J62 R64 J71">
    <cfRule type="cellIs" dxfId="34" priority="4" operator="between">
      <formula>15</formula>
      <formula>-15</formula>
    </cfRule>
  </conditionalFormatting>
  <conditionalFormatting sqref="Q55">
    <cfRule type="cellIs" dxfId="33" priority="8" operator="greaterThan">
      <formula>10</formula>
    </cfRule>
  </conditionalFormatting>
  <conditionalFormatting sqref="Q65">
    <cfRule type="cellIs" dxfId="32" priority="10" operator="greaterThan">
      <formula>15</formula>
    </cfRule>
  </conditionalFormatting>
  <conditionalFormatting sqref="R54 R64">
    <cfRule type="cellIs" dxfId="31" priority="9" operator="notBetween">
      <formula>15</formula>
      <formula>-15</formula>
    </cfRule>
  </conditionalFormatting>
  <printOptions horizontalCentered="1" verticalCentered="1"/>
  <pageMargins left="0" right="0" top="0" bottom="0" header="0" footer="0"/>
  <pageSetup paperSize="9" scale="65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5FA3A-35CE-4811-ADFF-D490E1FF2F8B}">
  <sheetPr codeName="Foglio2">
    <pageSetUpPr fitToPage="1"/>
  </sheetPr>
  <dimension ref="A1:Z118"/>
  <sheetViews>
    <sheetView topLeftCell="A99" zoomScale="80" zoomScaleNormal="80" workbookViewId="0">
      <selection activeCell="K118" sqref="K118"/>
    </sheetView>
  </sheetViews>
  <sheetFormatPr defaultRowHeight="14.4" x14ac:dyDescent="0.3"/>
  <cols>
    <col min="1" max="1" width="11.77734375" customWidth="1"/>
    <col min="2" max="2" width="13.44140625" customWidth="1"/>
    <col min="3" max="3" width="11.44140625" customWidth="1"/>
    <col min="4" max="4" width="12.33203125" customWidth="1"/>
    <col min="5" max="5" width="11" customWidth="1"/>
    <col min="6" max="7" width="11" bestFit="1" customWidth="1"/>
    <col min="8" max="8" width="3" customWidth="1"/>
    <col min="9" max="11" width="11" customWidth="1"/>
    <col min="12" max="12" width="21" customWidth="1"/>
    <col min="13" max="13" width="14" customWidth="1"/>
    <col min="14" max="18" width="11" bestFit="1" customWidth="1"/>
    <col min="19" max="19" width="2.77734375" customWidth="1"/>
    <col min="20" max="22" width="11" customWidth="1"/>
    <col min="23" max="23" width="2.77734375" customWidth="1"/>
  </cols>
  <sheetData>
    <row r="1" spans="1:23" s="1" customFormat="1" ht="23.4" customHeight="1" x14ac:dyDescent="0.3">
      <c r="A1" s="189" t="s">
        <v>240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89"/>
      <c r="V1" s="189"/>
      <c r="W1" s="189"/>
    </row>
    <row r="2" spans="1:23" s="1" customFormat="1" ht="23.4" customHeight="1" x14ac:dyDescent="0.3">
      <c r="A2" s="189" t="s">
        <v>242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189"/>
      <c r="W2" s="189"/>
    </row>
    <row r="3" spans="1:23" s="1" customFormat="1" ht="23.4" customHeight="1" x14ac:dyDescent="0.45">
      <c r="A3" s="190" t="s">
        <v>30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 s="190"/>
      <c r="S3" s="190"/>
      <c r="T3" s="190"/>
      <c r="U3" s="190"/>
      <c r="V3" s="190"/>
      <c r="W3" s="190"/>
    </row>
    <row r="4" spans="1:23" s="1" customFormat="1" ht="14.4" customHeight="1" x14ac:dyDescent="0.4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</row>
    <row r="5" spans="1:23" x14ac:dyDescent="0.3">
      <c r="A5" s="63" t="s">
        <v>1</v>
      </c>
      <c r="B5" s="191"/>
      <c r="C5" s="191"/>
      <c r="D5" s="191"/>
      <c r="E5" s="191"/>
      <c r="F5" s="191"/>
      <c r="G5" s="191"/>
      <c r="H5" s="45"/>
      <c r="I5" s="216" t="s">
        <v>181</v>
      </c>
      <c r="J5" s="45"/>
      <c r="K5" s="45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x14ac:dyDescent="0.3">
      <c r="A6" s="63" t="s">
        <v>2</v>
      </c>
      <c r="B6" s="192"/>
      <c r="C6" s="192"/>
      <c r="D6" s="192"/>
      <c r="E6" s="192"/>
      <c r="F6" s="192"/>
      <c r="G6" s="192"/>
      <c r="H6" s="45"/>
      <c r="I6" s="217"/>
      <c r="J6" s="162"/>
      <c r="K6" s="45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x14ac:dyDescent="0.3">
      <c r="A7" s="63"/>
      <c r="B7" s="45"/>
      <c r="C7" s="45"/>
      <c r="D7" s="45"/>
      <c r="E7" s="45"/>
      <c r="F7" s="45"/>
      <c r="G7" s="45"/>
      <c r="H7" s="45"/>
      <c r="I7" s="3"/>
      <c r="J7" s="80"/>
      <c r="K7" s="45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</row>
    <row r="8" spans="1:23" ht="28.8" x14ac:dyDescent="0.3">
      <c r="A8" s="2"/>
      <c r="B8" s="32" t="s">
        <v>164</v>
      </c>
      <c r="C8" s="147"/>
      <c r="D8" s="2"/>
      <c r="E8" s="2"/>
      <c r="F8" s="2"/>
      <c r="G8" s="2"/>
      <c r="H8" s="2"/>
      <c r="I8" s="2"/>
      <c r="J8" s="2"/>
      <c r="K8" s="2"/>
      <c r="L8" s="2"/>
      <c r="M8" s="32" t="s">
        <v>165</v>
      </c>
      <c r="N8" s="147"/>
      <c r="O8" s="2"/>
      <c r="P8" s="2"/>
      <c r="Q8" s="2"/>
      <c r="R8" s="2"/>
      <c r="S8" s="2"/>
      <c r="T8" s="2"/>
      <c r="U8" s="2"/>
      <c r="V8" s="2"/>
      <c r="W8" s="2"/>
    </row>
    <row r="9" spans="1:23" ht="14.4" customHeight="1" x14ac:dyDescent="0.3">
      <c r="A9" s="2"/>
      <c r="B9" s="2"/>
      <c r="C9" s="2"/>
      <c r="E9" s="2"/>
      <c r="F9" s="2"/>
      <c r="G9" s="2"/>
      <c r="H9" s="79"/>
      <c r="I9" s="2"/>
      <c r="J9" s="2"/>
      <c r="K9" s="2"/>
      <c r="L9" s="2"/>
      <c r="M9" s="2"/>
      <c r="N9" s="2"/>
      <c r="P9" s="2"/>
      <c r="Q9" s="2"/>
      <c r="R9" s="2"/>
      <c r="S9" s="79"/>
      <c r="T9" s="2"/>
      <c r="U9" s="2"/>
      <c r="V9" s="2"/>
      <c r="W9" s="2"/>
    </row>
    <row r="10" spans="1:23" ht="14.4" customHeight="1" x14ac:dyDescent="0.3">
      <c r="A10" s="2"/>
      <c r="B10" s="230" t="s">
        <v>243</v>
      </c>
      <c r="C10" s="230"/>
      <c r="D10" s="230"/>
      <c r="E10" s="230"/>
      <c r="F10" s="230"/>
      <c r="G10" s="230"/>
      <c r="H10" s="79"/>
      <c r="I10" s="224" t="s">
        <v>244</v>
      </c>
      <c r="J10" s="224"/>
      <c r="K10" s="224"/>
      <c r="L10" s="2"/>
      <c r="M10" s="230" t="s">
        <v>243</v>
      </c>
      <c r="N10" s="230"/>
      <c r="O10" s="230"/>
      <c r="P10" s="230"/>
      <c r="Q10" s="230"/>
      <c r="R10" s="230"/>
      <c r="S10" s="79"/>
      <c r="T10" s="224" t="s">
        <v>244</v>
      </c>
      <c r="U10" s="224"/>
      <c r="V10" s="224"/>
      <c r="W10" s="2"/>
    </row>
    <row r="11" spans="1:23" x14ac:dyDescent="0.3">
      <c r="A11" s="2"/>
      <c r="B11" s="31" t="s">
        <v>17</v>
      </c>
      <c r="C11" s="157"/>
      <c r="D11" s="157"/>
      <c r="E11" s="157"/>
      <c r="F11" s="157"/>
      <c r="G11" s="157"/>
      <c r="H11" s="79"/>
      <c r="I11" s="31" t="s">
        <v>17</v>
      </c>
      <c r="J11" s="224" t="s">
        <v>162</v>
      </c>
      <c r="K11" s="224"/>
      <c r="L11" s="2"/>
      <c r="M11" s="31" t="s">
        <v>17</v>
      </c>
      <c r="N11" s="157"/>
      <c r="O11" s="157"/>
      <c r="P11" s="157"/>
      <c r="Q11" s="157"/>
      <c r="R11" s="157"/>
      <c r="S11" s="79"/>
      <c r="T11" s="31" t="s">
        <v>17</v>
      </c>
      <c r="U11" s="224" t="s">
        <v>162</v>
      </c>
      <c r="V11" s="224"/>
      <c r="W11" s="2"/>
    </row>
    <row r="12" spans="1:23" x14ac:dyDescent="0.3">
      <c r="A12" s="2"/>
      <c r="B12" s="253" t="s">
        <v>162</v>
      </c>
      <c r="C12" s="147"/>
      <c r="D12" s="147"/>
      <c r="E12" s="147"/>
      <c r="F12" s="147"/>
      <c r="G12" s="147"/>
      <c r="H12" s="79"/>
      <c r="I12" s="157"/>
      <c r="J12" s="147"/>
      <c r="K12" s="147"/>
      <c r="L12" s="5"/>
      <c r="M12" s="253" t="s">
        <v>162</v>
      </c>
      <c r="N12" s="147"/>
      <c r="O12" s="147"/>
      <c r="P12" s="147"/>
      <c r="Q12" s="147"/>
      <c r="R12" s="147"/>
      <c r="S12" s="79"/>
      <c r="T12" s="157"/>
      <c r="U12" s="147"/>
      <c r="V12" s="147"/>
      <c r="W12" s="2"/>
    </row>
    <row r="13" spans="1:23" x14ac:dyDescent="0.3">
      <c r="A13" s="2"/>
      <c r="B13" s="254"/>
      <c r="C13" s="147"/>
      <c r="D13" s="147"/>
      <c r="E13" s="147"/>
      <c r="F13" s="147"/>
      <c r="G13" s="147"/>
      <c r="H13" s="79"/>
      <c r="I13" s="157"/>
      <c r="J13" s="147"/>
      <c r="K13" s="147"/>
      <c r="L13" s="15"/>
      <c r="M13" s="254"/>
      <c r="N13" s="147"/>
      <c r="O13" s="147"/>
      <c r="P13" s="147"/>
      <c r="Q13" s="147"/>
      <c r="R13" s="147"/>
      <c r="S13" s="79"/>
      <c r="T13" s="157"/>
      <c r="U13" s="147"/>
      <c r="V13" s="147"/>
      <c r="W13" s="2"/>
    </row>
    <row r="14" spans="1:23" x14ac:dyDescent="0.3">
      <c r="A14" s="2"/>
      <c r="B14" s="254"/>
      <c r="C14" s="147"/>
      <c r="D14" s="147"/>
      <c r="E14" s="147"/>
      <c r="F14" s="147"/>
      <c r="G14" s="147"/>
      <c r="H14" s="79"/>
      <c r="I14" s="157"/>
      <c r="J14" s="147"/>
      <c r="K14" s="147"/>
      <c r="L14" s="26"/>
      <c r="M14" s="254"/>
      <c r="N14" s="147"/>
      <c r="O14" s="147"/>
      <c r="P14" s="147"/>
      <c r="Q14" s="147"/>
      <c r="R14" s="147"/>
      <c r="S14" s="79"/>
      <c r="T14" s="157"/>
      <c r="U14" s="147"/>
      <c r="V14" s="147"/>
      <c r="W14" s="2"/>
    </row>
    <row r="15" spans="1:23" x14ac:dyDescent="0.3">
      <c r="A15" s="2"/>
      <c r="B15" s="254"/>
      <c r="C15" s="148"/>
      <c r="D15" s="148"/>
      <c r="E15" s="148"/>
      <c r="F15" s="148"/>
      <c r="G15" s="148"/>
      <c r="H15" s="79"/>
      <c r="I15" s="157"/>
      <c r="J15" s="148"/>
      <c r="K15" s="148"/>
      <c r="L15" s="26"/>
      <c r="M15" s="254"/>
      <c r="N15" s="148"/>
      <c r="O15" s="148"/>
      <c r="P15" s="148"/>
      <c r="Q15" s="148"/>
      <c r="R15" s="148"/>
      <c r="S15" s="79"/>
      <c r="T15" s="157"/>
      <c r="U15" s="148"/>
      <c r="V15" s="148"/>
      <c r="W15" s="2"/>
    </row>
    <row r="16" spans="1:23" x14ac:dyDescent="0.3">
      <c r="A16" s="2"/>
      <c r="B16" s="223"/>
      <c r="C16" s="148"/>
      <c r="D16" s="148"/>
      <c r="E16" s="148"/>
      <c r="F16" s="148"/>
      <c r="G16" s="148"/>
      <c r="H16" s="79"/>
      <c r="I16" s="157"/>
      <c r="J16" s="148"/>
      <c r="K16" s="148"/>
      <c r="L16" s="26"/>
      <c r="M16" s="223"/>
      <c r="N16" s="148"/>
      <c r="O16" s="148"/>
      <c r="P16" s="148"/>
      <c r="Q16" s="148"/>
      <c r="R16" s="148"/>
      <c r="S16" s="79"/>
      <c r="T16" s="157"/>
      <c r="U16" s="148"/>
      <c r="V16" s="148"/>
      <c r="W16" s="2"/>
    </row>
    <row r="17" spans="1:26" ht="15.6" x14ac:dyDescent="0.35">
      <c r="A17" s="2"/>
      <c r="B17" s="3" t="s">
        <v>252</v>
      </c>
      <c r="C17" s="49" t="str">
        <f>IFERROR(AVERAGE(C12:C16)," ")</f>
        <v xml:space="preserve"> </v>
      </c>
      <c r="D17" s="49" t="str">
        <f>IFERROR(AVERAGE(D12:D16)," ")</f>
        <v xml:space="preserve"> </v>
      </c>
      <c r="E17" s="49" t="str">
        <f>IFERROR(AVERAGE(E12:E16)," ")</f>
        <v xml:space="preserve"> </v>
      </c>
      <c r="F17" s="49" t="str">
        <f>IFERROR(AVERAGE(F12:F16)," ")</f>
        <v xml:space="preserve"> </v>
      </c>
      <c r="G17" s="49" t="str">
        <f>IFERROR(AVERAGE(G12:G16)," ")</f>
        <v xml:space="preserve"> </v>
      </c>
      <c r="H17" s="79"/>
      <c r="I17" s="157"/>
      <c r="J17" s="147"/>
      <c r="K17" s="147"/>
      <c r="L17" s="26"/>
      <c r="M17" s="3" t="s">
        <v>252</v>
      </c>
      <c r="N17" s="49" t="str">
        <f>IFERROR(AVERAGE(N12:N16)," ")</f>
        <v xml:space="preserve"> </v>
      </c>
      <c r="O17" s="49" t="str">
        <f>IFERROR(AVERAGE(O12:O16)," ")</f>
        <v xml:space="preserve"> </v>
      </c>
      <c r="P17" s="49" t="str">
        <f>IFERROR(AVERAGE(P12:P16)," ")</f>
        <v xml:space="preserve"> </v>
      </c>
      <c r="Q17" s="49" t="str">
        <f>IFERROR(AVERAGE(Q12:Q16)," ")</f>
        <v xml:space="preserve"> </v>
      </c>
      <c r="R17" s="49" t="str">
        <f>IFERROR(AVERAGE(R12:R16)," ")</f>
        <v xml:space="preserve"> </v>
      </c>
      <c r="S17" s="79"/>
      <c r="T17" s="157"/>
      <c r="U17" s="147"/>
      <c r="V17" s="147"/>
      <c r="W17" s="2"/>
    </row>
    <row r="18" spans="1:26" ht="15.6" x14ac:dyDescent="0.35">
      <c r="A18" s="2"/>
      <c r="B18" s="3" t="s">
        <v>251</v>
      </c>
      <c r="C18" s="49" t="str">
        <f>IFERROR(AVERAGE(C12:G16)," ")</f>
        <v xml:space="preserve"> </v>
      </c>
      <c r="E18" s="83"/>
      <c r="F18" s="79"/>
      <c r="G18" s="83"/>
      <c r="H18" s="83"/>
      <c r="I18" s="157"/>
      <c r="J18" s="147"/>
      <c r="K18" s="147"/>
      <c r="L18" s="26"/>
      <c r="M18" s="3" t="s">
        <v>251</v>
      </c>
      <c r="N18" s="49" t="str">
        <f>IFERROR(AVERAGE(N12:R16)," ")</f>
        <v xml:space="preserve"> </v>
      </c>
      <c r="P18" s="83"/>
      <c r="Q18" s="79"/>
      <c r="R18" s="83"/>
      <c r="S18" s="83"/>
      <c r="T18" s="157"/>
      <c r="U18" s="147"/>
      <c r="V18" s="147"/>
      <c r="W18" s="2"/>
    </row>
    <row r="19" spans="1:26" ht="16.2" x14ac:dyDescent="0.3">
      <c r="A19" s="2"/>
      <c r="B19" s="112" t="s">
        <v>130</v>
      </c>
      <c r="C19" s="49" t="str" cm="1">
        <f t="array" ref="C19">IFERROR(SUMPRODUCT((C12:C16-AVERAGE(C12:C16))^2),"")</f>
        <v/>
      </c>
      <c r="D19" s="49" t="str" cm="1">
        <f t="array" ref="D19">IFERROR(SUMPRODUCT((D12:D16-AVERAGE(D12:D16))^2),"")</f>
        <v/>
      </c>
      <c r="E19" s="49" t="str" cm="1">
        <f t="array" ref="E19">IFERROR(SUMPRODUCT((E12:E16-AVERAGE(E12:E16))^2),"")</f>
        <v/>
      </c>
      <c r="F19" s="49" t="str" cm="1">
        <f t="array" ref="F19">IFERROR(SUMPRODUCT((F12:F16-AVERAGE(F12:F16))^2),"")</f>
        <v/>
      </c>
      <c r="G19" s="49" t="str" cm="1">
        <f t="array" ref="G19">IFERROR(SUMPRODUCT((G12:G16-AVERAGE(G12:G16))^2),"")</f>
        <v/>
      </c>
      <c r="H19" s="92"/>
      <c r="I19" s="157"/>
      <c r="J19" s="147"/>
      <c r="K19" s="147"/>
      <c r="L19" s="26"/>
      <c r="M19" s="112" t="s">
        <v>130</v>
      </c>
      <c r="N19" s="49" t="str" cm="1">
        <f t="array" ref="N19">IFERROR(SUMPRODUCT((N12:N16-AVERAGE(N12:N16))^2),"")</f>
        <v/>
      </c>
      <c r="O19" s="49" t="str" cm="1">
        <f t="array" ref="O19">IFERROR(SUMPRODUCT((O12:O16-AVERAGE(O12:O16))^2),"")</f>
        <v/>
      </c>
      <c r="P19" s="49" t="str" cm="1">
        <f t="array" ref="P19">IFERROR(SUMPRODUCT((P12:P16-AVERAGE(P12:P16))^2),"")</f>
        <v/>
      </c>
      <c r="Q19" s="49" t="str" cm="1">
        <f t="array" ref="Q19">IFERROR(SUMPRODUCT((Q12:Q16-AVERAGE(Q12:Q16))^2),"")</f>
        <v/>
      </c>
      <c r="R19" s="49" t="str" cm="1">
        <f t="array" ref="R19">IFERROR(SUMPRODUCT((R12:R16-AVERAGE(R12:R16))^2),"")</f>
        <v/>
      </c>
      <c r="S19" s="92"/>
      <c r="T19" s="157"/>
      <c r="U19" s="147"/>
      <c r="V19" s="147"/>
      <c r="W19" s="2"/>
    </row>
    <row r="20" spans="1:26" ht="15.6" x14ac:dyDescent="0.35">
      <c r="A20" s="2"/>
      <c r="B20" s="3" t="s">
        <v>253</v>
      </c>
      <c r="C20" s="86" t="str">
        <f>IF(C19&lt;&gt;"",SUM(C19:G19)/(5*(5-1)), "")</f>
        <v/>
      </c>
      <c r="D20" s="79"/>
      <c r="E20" s="79"/>
      <c r="F20" s="79"/>
      <c r="G20" s="79"/>
      <c r="H20" s="79"/>
      <c r="I20" s="157"/>
      <c r="J20" s="148"/>
      <c r="K20" s="148"/>
      <c r="L20" s="26"/>
      <c r="M20" s="3" t="s">
        <v>253</v>
      </c>
      <c r="N20" s="86" t="str">
        <f>IF(N19&lt;&gt;"",SUM(N19:R19)/(5*(5-1)), "")</f>
        <v/>
      </c>
      <c r="O20" s="79"/>
      <c r="P20" s="79"/>
      <c r="Q20" s="79"/>
      <c r="R20" s="79"/>
      <c r="S20" s="79"/>
      <c r="T20" s="157"/>
      <c r="U20" s="148"/>
      <c r="V20" s="148"/>
      <c r="W20" s="2"/>
    </row>
    <row r="21" spans="1:26" ht="16.2" x14ac:dyDescent="0.3">
      <c r="A21" s="2"/>
      <c r="B21" s="52" t="s">
        <v>248</v>
      </c>
      <c r="C21" s="85" t="str" cm="1">
        <f t="array" ref="C21">IFERROR((SUMPRODUCT((C17:G17 - C18)^2))/4, "")</f>
        <v/>
      </c>
      <c r="D21" s="79"/>
      <c r="E21" s="79"/>
      <c r="F21" s="79"/>
      <c r="G21" s="79"/>
      <c r="H21" s="79"/>
      <c r="I21" s="157"/>
      <c r="J21" s="148"/>
      <c r="K21" s="148"/>
      <c r="L21" s="26"/>
      <c r="M21" s="52" t="s">
        <v>248</v>
      </c>
      <c r="N21" s="85" t="str" cm="1">
        <f t="array" ref="N21">IFERROR((SUMPRODUCT((N17:R17 - N18)^2))/4, "")</f>
        <v/>
      </c>
      <c r="O21" s="79"/>
      <c r="P21" s="79"/>
      <c r="Q21" s="79"/>
      <c r="R21" s="79"/>
      <c r="S21" s="79"/>
      <c r="T21" s="157"/>
      <c r="U21" s="148"/>
      <c r="V21" s="148"/>
      <c r="W21" s="2"/>
    </row>
    <row r="22" spans="1:26" ht="15.6" x14ac:dyDescent="0.3">
      <c r="A22" s="2"/>
      <c r="B22" s="113" t="s">
        <v>249</v>
      </c>
      <c r="C22" s="84" t="str">
        <f>IFERROR(SQRT(C20),"")</f>
        <v/>
      </c>
      <c r="E22" s="83"/>
      <c r="F22" s="79"/>
      <c r="G22" s="83"/>
      <c r="H22" s="83"/>
      <c r="I22" s="157"/>
      <c r="J22" s="147"/>
      <c r="K22" s="147"/>
      <c r="L22" s="79"/>
      <c r="M22" s="113" t="s">
        <v>249</v>
      </c>
      <c r="N22" s="84" t="str">
        <f>IFERROR(SQRT(N20),"")</f>
        <v/>
      </c>
      <c r="P22" s="83"/>
      <c r="Q22" s="79"/>
      <c r="R22" s="83"/>
      <c r="S22" s="83"/>
      <c r="T22" s="157"/>
      <c r="U22" s="147"/>
      <c r="V22" s="147"/>
      <c r="W22" s="2"/>
    </row>
    <row r="23" spans="1:26" ht="15.6" x14ac:dyDescent="0.3">
      <c r="A23" s="2"/>
      <c r="B23" s="114" t="s">
        <v>254</v>
      </c>
      <c r="C23" s="135" t="str">
        <f>IFERROR(C22*100/C18, "")</f>
        <v/>
      </c>
      <c r="D23" s="79"/>
      <c r="E23" s="79"/>
      <c r="F23" s="79"/>
      <c r="G23" s="79"/>
      <c r="H23" s="79"/>
      <c r="I23" s="157"/>
      <c r="J23" s="147"/>
      <c r="K23" s="147"/>
      <c r="L23" s="79"/>
      <c r="M23" s="114" t="s">
        <v>254</v>
      </c>
      <c r="N23" s="135" t="str">
        <f>IFERROR(N22*100/N18, "")</f>
        <v/>
      </c>
      <c r="O23" s="79"/>
      <c r="P23" s="79"/>
      <c r="Q23" s="79"/>
      <c r="R23" s="79"/>
      <c r="S23" s="79"/>
      <c r="T23" s="157"/>
      <c r="U23" s="147"/>
      <c r="V23" s="147"/>
      <c r="W23" s="2"/>
    </row>
    <row r="24" spans="1:26" ht="15.6" x14ac:dyDescent="0.3">
      <c r="A24" s="2"/>
      <c r="B24" s="113" t="s">
        <v>250</v>
      </c>
      <c r="C24" s="85" t="str">
        <f>IFERROR(SQRT((4/5)*C20+C21),"")</f>
        <v/>
      </c>
      <c r="D24" s="79"/>
      <c r="E24" s="83"/>
      <c r="F24" s="83"/>
      <c r="G24" s="79"/>
      <c r="H24" s="79"/>
      <c r="I24" s="157"/>
      <c r="J24" s="147"/>
      <c r="K24" s="147"/>
      <c r="L24" s="79"/>
      <c r="M24" s="113" t="s">
        <v>250</v>
      </c>
      <c r="N24" s="85" t="str">
        <f>IFERROR(SQRT((4/5)*N20+N21),"")</f>
        <v/>
      </c>
      <c r="O24" s="79"/>
      <c r="P24" s="83"/>
      <c r="Q24" s="83"/>
      <c r="R24" s="79"/>
      <c r="S24" s="79"/>
      <c r="T24" s="157"/>
      <c r="U24" s="147"/>
      <c r="V24" s="147"/>
      <c r="W24" s="2"/>
    </row>
    <row r="25" spans="1:26" ht="15.6" x14ac:dyDescent="0.3">
      <c r="A25" s="2"/>
      <c r="B25" s="114" t="s">
        <v>255</v>
      </c>
      <c r="C25" s="135" t="str">
        <f>IFERROR(C24*100/C18,"")</f>
        <v/>
      </c>
      <c r="D25" s="79"/>
      <c r="E25" s="83"/>
      <c r="F25" s="83"/>
      <c r="G25" s="79"/>
      <c r="H25" s="79"/>
      <c r="I25" s="157"/>
      <c r="J25" s="148"/>
      <c r="K25" s="148"/>
      <c r="L25" s="79"/>
      <c r="M25" s="114" t="s">
        <v>255</v>
      </c>
      <c r="N25" s="135" t="str">
        <f>IFERROR(N24*100/N18,"")</f>
        <v/>
      </c>
      <c r="O25" s="79"/>
      <c r="P25" s="83"/>
      <c r="Q25" s="83"/>
      <c r="R25" s="79"/>
      <c r="S25" s="79"/>
      <c r="T25" s="157"/>
      <c r="U25" s="148"/>
      <c r="V25" s="148"/>
      <c r="W25" s="2"/>
    </row>
    <row r="26" spans="1:26" x14ac:dyDescent="0.3">
      <c r="A26" s="2"/>
      <c r="B26" s="6"/>
      <c r="C26" s="2"/>
      <c r="D26" s="40"/>
      <c r="E26" s="83"/>
      <c r="F26" s="83"/>
      <c r="G26" s="38"/>
      <c r="H26" s="38"/>
      <c r="I26" s="157"/>
      <c r="J26" s="148"/>
      <c r="K26" s="148"/>
      <c r="L26" s="26"/>
      <c r="M26" s="6"/>
      <c r="N26" s="2"/>
      <c r="O26" s="40"/>
      <c r="P26" s="83"/>
      <c r="Q26" s="83"/>
      <c r="R26" s="38"/>
      <c r="S26" s="38"/>
      <c r="T26" s="157"/>
      <c r="U26" s="148"/>
      <c r="V26" s="148"/>
      <c r="W26" s="2"/>
    </row>
    <row r="27" spans="1:26" ht="14.4" customHeight="1" x14ac:dyDescent="0.3">
      <c r="A27" s="2"/>
      <c r="B27" s="115" t="s">
        <v>163</v>
      </c>
      <c r="C27" s="64" t="str">
        <f>IFERROR(((C18*100/C8)-100), " ")</f>
        <v xml:space="preserve"> </v>
      </c>
      <c r="D27" s="2"/>
      <c r="E27" s="83"/>
      <c r="F27" s="83"/>
      <c r="G27" s="2"/>
      <c r="H27" s="2"/>
      <c r="I27" s="157"/>
      <c r="J27" s="147"/>
      <c r="K27" s="147"/>
      <c r="L27" s="26"/>
      <c r="M27" s="115" t="s">
        <v>163</v>
      </c>
      <c r="N27" s="64" t="str">
        <f>IFERROR(((N18*100/N8)-100), " ")</f>
        <v xml:space="preserve"> </v>
      </c>
      <c r="O27" s="2"/>
      <c r="P27" s="83"/>
      <c r="Q27" s="83"/>
      <c r="R27" s="2"/>
      <c r="S27" s="2"/>
      <c r="T27" s="157"/>
      <c r="U27" s="147"/>
      <c r="V27" s="147"/>
      <c r="W27" s="2"/>
    </row>
    <row r="28" spans="1:26" x14ac:dyDescent="0.3">
      <c r="A28" s="83"/>
      <c r="B28" s="83"/>
      <c r="C28" s="83"/>
      <c r="D28" s="83"/>
      <c r="E28" s="101"/>
      <c r="F28" s="101"/>
      <c r="G28" s="101"/>
      <c r="H28" s="79"/>
      <c r="I28" s="157"/>
      <c r="J28" s="147"/>
      <c r="K28" s="147"/>
      <c r="L28" s="2"/>
      <c r="M28" s="83"/>
      <c r="N28" s="83"/>
      <c r="O28" s="83"/>
      <c r="P28" s="101"/>
      <c r="Q28" s="101"/>
      <c r="R28" s="101"/>
      <c r="S28" s="79"/>
      <c r="T28" s="157"/>
      <c r="U28" s="147"/>
      <c r="V28" s="147"/>
      <c r="W28" s="28"/>
    </row>
    <row r="29" spans="1:26" x14ac:dyDescent="0.3">
      <c r="A29" s="83"/>
      <c r="B29" s="83"/>
      <c r="C29" s="83"/>
      <c r="D29" s="83"/>
      <c r="E29" s="40"/>
      <c r="F29" s="40"/>
      <c r="G29" s="40"/>
      <c r="H29" s="79"/>
      <c r="I29" s="157"/>
      <c r="J29" s="147"/>
      <c r="K29" s="147"/>
      <c r="L29" s="2"/>
      <c r="M29" s="83"/>
      <c r="N29" s="83"/>
      <c r="O29" s="83"/>
      <c r="P29" s="40"/>
      <c r="Q29" s="40"/>
      <c r="R29" s="40"/>
      <c r="S29" s="79"/>
      <c r="T29" s="157"/>
      <c r="U29" s="147"/>
      <c r="V29" s="147"/>
      <c r="W29" s="23"/>
      <c r="Z29" t="s">
        <v>41</v>
      </c>
    </row>
    <row r="30" spans="1:26" x14ac:dyDescent="0.3">
      <c r="A30" s="19"/>
      <c r="B30" s="2"/>
      <c r="C30" s="40"/>
      <c r="D30" s="40"/>
      <c r="E30" s="40"/>
      <c r="F30" s="40"/>
      <c r="G30" s="40"/>
      <c r="H30" s="79"/>
      <c r="I30" s="157"/>
      <c r="J30" s="148"/>
      <c r="K30" s="148"/>
      <c r="L30" s="2"/>
      <c r="M30" s="2"/>
      <c r="N30" s="40"/>
      <c r="O30" s="40"/>
      <c r="P30" s="40"/>
      <c r="Q30" s="40"/>
      <c r="R30" s="40"/>
      <c r="S30" s="79"/>
      <c r="T30" s="157"/>
      <c r="U30" s="148"/>
      <c r="V30" s="148"/>
      <c r="W30" s="2"/>
    </row>
    <row r="31" spans="1:26" x14ac:dyDescent="0.3">
      <c r="A31" s="19"/>
      <c r="B31" s="2"/>
      <c r="C31" s="40"/>
      <c r="D31" s="40"/>
      <c r="E31" s="40"/>
      <c r="F31" s="40"/>
      <c r="G31" s="40"/>
      <c r="H31" s="79"/>
      <c r="I31" s="157"/>
      <c r="J31" s="148"/>
      <c r="K31" s="148"/>
      <c r="L31" s="92" t="s">
        <v>41</v>
      </c>
      <c r="M31" s="2"/>
      <c r="N31" s="40"/>
      <c r="O31" s="40"/>
      <c r="P31" s="40"/>
      <c r="Q31" s="40"/>
      <c r="R31" s="40"/>
      <c r="S31" s="79"/>
      <c r="T31" s="157"/>
      <c r="U31" s="148"/>
      <c r="V31" s="148"/>
      <c r="W31" s="2"/>
    </row>
    <row r="32" spans="1:26" ht="14.4" customHeight="1" x14ac:dyDescent="0.3">
      <c r="A32" s="19"/>
      <c r="B32" s="2"/>
      <c r="C32" s="38"/>
      <c r="D32" s="38"/>
      <c r="E32" s="38"/>
      <c r="F32" s="38"/>
      <c r="G32" s="38"/>
      <c r="H32" s="79"/>
      <c r="I32" s="3" t="s">
        <v>161</v>
      </c>
      <c r="J32" s="49" t="str">
        <f>IFERROR(AVERAGE(J12:K31)," ")</f>
        <v xml:space="preserve"> </v>
      </c>
      <c r="K32" s="92"/>
      <c r="L32" s="92"/>
      <c r="M32" s="2"/>
      <c r="N32" s="38"/>
      <c r="O32" s="38"/>
      <c r="P32" s="38"/>
      <c r="Q32" s="38"/>
      <c r="R32" s="38"/>
      <c r="S32" s="79"/>
      <c r="T32" s="3" t="s">
        <v>161</v>
      </c>
      <c r="U32" s="49" t="str">
        <f>IFERROR(AVERAGE(U12:V31)," ")</f>
        <v xml:space="preserve"> </v>
      </c>
      <c r="V32" s="92"/>
      <c r="W32" s="2"/>
    </row>
    <row r="33" spans="1:23" ht="14.4" customHeight="1" x14ac:dyDescent="0.3">
      <c r="A33" s="19"/>
      <c r="B33" s="2"/>
      <c r="C33" s="38"/>
      <c r="D33" s="38"/>
      <c r="E33" s="38"/>
      <c r="F33" s="38"/>
      <c r="G33" s="38"/>
      <c r="H33" s="79"/>
      <c r="I33" s="103" t="s">
        <v>53</v>
      </c>
      <c r="J33" s="49" t="str">
        <f>IFERROR(STDEV(J12:K31)," ")</f>
        <v xml:space="preserve"> </v>
      </c>
      <c r="K33" s="92"/>
      <c r="L33" s="92"/>
      <c r="M33" s="2"/>
      <c r="N33" s="38"/>
      <c r="O33" s="38"/>
      <c r="P33" s="38"/>
      <c r="Q33" s="38"/>
      <c r="R33" s="38"/>
      <c r="S33" s="79"/>
      <c r="T33" s="103" t="s">
        <v>53</v>
      </c>
      <c r="U33" s="49" t="str">
        <f>IFERROR(STDEV(U12:V31)," ")</f>
        <v xml:space="preserve"> </v>
      </c>
      <c r="V33" s="92"/>
      <c r="W33" s="2"/>
    </row>
    <row r="34" spans="1:23" ht="14.4" customHeight="1" x14ac:dyDescent="0.3">
      <c r="A34" s="19"/>
      <c r="B34" s="80"/>
      <c r="C34" s="92"/>
      <c r="D34" s="92"/>
      <c r="E34" s="92"/>
      <c r="F34" s="92"/>
      <c r="G34" s="92"/>
      <c r="H34" s="92"/>
      <c r="I34" s="114" t="s">
        <v>60</v>
      </c>
      <c r="J34" s="64" t="str">
        <f>IFERROR(J33*100/J32,"")</f>
        <v/>
      </c>
      <c r="K34" s="92"/>
      <c r="L34" s="92"/>
      <c r="M34" s="80"/>
      <c r="N34" s="92"/>
      <c r="O34" s="92"/>
      <c r="P34" s="92"/>
      <c r="Q34" s="92"/>
      <c r="R34" s="92"/>
      <c r="S34" s="92"/>
      <c r="T34" s="114" t="s">
        <v>60</v>
      </c>
      <c r="U34" s="64" t="str">
        <f>IFERROR(U33*100/U32,"")</f>
        <v/>
      </c>
      <c r="V34" s="92"/>
      <c r="W34" s="2"/>
    </row>
    <row r="35" spans="1:23" x14ac:dyDescent="0.3">
      <c r="A35" s="3"/>
      <c r="B35" s="80"/>
      <c r="C35" s="92"/>
      <c r="D35" s="2"/>
      <c r="E35" s="83"/>
      <c r="F35" s="79"/>
      <c r="G35" s="83"/>
      <c r="H35" s="83"/>
      <c r="I35" s="115" t="s">
        <v>31</v>
      </c>
      <c r="J35" s="64" t="str">
        <f>IFERROR(((J32*100/C8)-100), " ")</f>
        <v xml:space="preserve"> </v>
      </c>
      <c r="K35" s="92"/>
      <c r="L35" s="22"/>
      <c r="M35" s="80"/>
      <c r="N35" s="92"/>
      <c r="O35" s="2"/>
      <c r="P35" s="83"/>
      <c r="Q35" s="79"/>
      <c r="R35" s="83"/>
      <c r="S35" s="83"/>
      <c r="T35" s="115" t="s">
        <v>31</v>
      </c>
      <c r="U35" s="64" t="str">
        <f>IFERROR(((U32*100/N8)-100), " ")</f>
        <v xml:space="preserve"> </v>
      </c>
      <c r="V35" s="92"/>
      <c r="W35" s="2"/>
    </row>
    <row r="36" spans="1:23" x14ac:dyDescent="0.3">
      <c r="A36" s="3"/>
      <c r="B36" s="80"/>
      <c r="C36" s="92"/>
      <c r="D36" s="2"/>
      <c r="E36" s="83"/>
      <c r="F36" s="79"/>
      <c r="G36" s="92"/>
      <c r="H36" s="92"/>
      <c r="I36" s="92"/>
      <c r="J36" s="92"/>
      <c r="K36" s="92"/>
      <c r="L36" s="22"/>
      <c r="M36" s="80"/>
      <c r="N36" s="92"/>
      <c r="O36" s="2"/>
      <c r="P36" s="83"/>
      <c r="Q36" s="79"/>
      <c r="R36" s="83"/>
      <c r="S36" s="101"/>
      <c r="T36" s="101"/>
      <c r="U36" s="101"/>
      <c r="V36" s="101"/>
      <c r="W36" s="2"/>
    </row>
    <row r="37" spans="1:23" x14ac:dyDescent="0.3">
      <c r="A37" s="3"/>
      <c r="B37" s="82"/>
      <c r="C37" s="92"/>
      <c r="D37" s="92"/>
      <c r="E37" s="92"/>
      <c r="F37" s="92"/>
      <c r="G37" s="92"/>
      <c r="H37" s="92"/>
      <c r="I37" s="92"/>
      <c r="J37" s="92"/>
      <c r="K37" s="92"/>
      <c r="L37" s="22"/>
      <c r="M37" s="83"/>
      <c r="N37" s="83"/>
      <c r="O37" s="83"/>
      <c r="P37" s="83"/>
      <c r="Q37" s="83"/>
      <c r="R37" s="83"/>
      <c r="S37" s="101"/>
      <c r="T37" s="101"/>
      <c r="U37" s="101"/>
      <c r="V37" s="101"/>
      <c r="W37" s="2"/>
    </row>
    <row r="38" spans="1:23" ht="28.8" x14ac:dyDescent="0.3">
      <c r="A38" s="13"/>
      <c r="B38" s="32" t="s">
        <v>166</v>
      </c>
      <c r="C38" s="147">
        <v>200</v>
      </c>
      <c r="D38" s="2"/>
      <c r="E38" s="2"/>
      <c r="F38" s="2"/>
      <c r="G38" s="92"/>
      <c r="H38" s="92"/>
      <c r="I38" s="92"/>
      <c r="J38" s="92"/>
      <c r="K38" s="92"/>
      <c r="L38" s="37"/>
      <c r="M38" s="32" t="s">
        <v>167</v>
      </c>
      <c r="N38" s="147">
        <v>80</v>
      </c>
      <c r="O38" s="2"/>
      <c r="P38" s="2"/>
      <c r="Q38" s="2"/>
      <c r="R38" s="2"/>
      <c r="S38" s="2"/>
      <c r="T38" s="2"/>
      <c r="U38" s="2"/>
      <c r="V38" s="2"/>
      <c r="W38" s="2"/>
    </row>
    <row r="39" spans="1:23" ht="15.6" x14ac:dyDescent="0.3">
      <c r="A39" s="13"/>
      <c r="B39" s="2"/>
      <c r="C39" s="2"/>
      <c r="E39" s="2"/>
      <c r="F39" s="2"/>
      <c r="G39" s="2"/>
      <c r="H39" s="79"/>
      <c r="I39" s="2"/>
      <c r="J39" s="2"/>
      <c r="K39" s="2"/>
      <c r="L39" s="37"/>
      <c r="M39" s="2"/>
      <c r="N39" s="2"/>
      <c r="P39" s="2"/>
      <c r="Q39" s="2"/>
      <c r="R39" s="2"/>
      <c r="S39" s="79"/>
      <c r="T39" s="2"/>
      <c r="U39" s="2"/>
      <c r="V39" s="2"/>
      <c r="W39" s="2"/>
    </row>
    <row r="40" spans="1:23" ht="15.6" customHeight="1" x14ac:dyDescent="0.3">
      <c r="A40" s="13"/>
      <c r="B40" s="230" t="s">
        <v>243</v>
      </c>
      <c r="C40" s="230"/>
      <c r="D40" s="230"/>
      <c r="E40" s="230"/>
      <c r="F40" s="230"/>
      <c r="G40" s="230"/>
      <c r="H40" s="79"/>
      <c r="I40" s="224" t="s">
        <v>244</v>
      </c>
      <c r="J40" s="224"/>
      <c r="K40" s="224"/>
      <c r="L40" s="37"/>
      <c r="M40" s="230" t="s">
        <v>243</v>
      </c>
      <c r="N40" s="230"/>
      <c r="O40" s="230"/>
      <c r="P40" s="230"/>
      <c r="Q40" s="230"/>
      <c r="R40" s="230"/>
      <c r="S40" s="79"/>
      <c r="T40" s="224" t="s">
        <v>244</v>
      </c>
      <c r="U40" s="224"/>
      <c r="V40" s="224"/>
      <c r="W40" s="2"/>
    </row>
    <row r="41" spans="1:23" ht="15.6" x14ac:dyDescent="0.3">
      <c r="A41" s="13"/>
      <c r="B41" s="31" t="s">
        <v>17</v>
      </c>
      <c r="C41" s="157"/>
      <c r="D41" s="157"/>
      <c r="E41" s="157"/>
      <c r="F41" s="157"/>
      <c r="G41" s="157"/>
      <c r="H41" s="79"/>
      <c r="I41" s="31" t="s">
        <v>17</v>
      </c>
      <c r="J41" s="224" t="s">
        <v>162</v>
      </c>
      <c r="K41" s="224"/>
      <c r="L41" s="37"/>
      <c r="M41" s="31" t="s">
        <v>17</v>
      </c>
      <c r="N41" s="157"/>
      <c r="O41" s="157"/>
      <c r="P41" s="157"/>
      <c r="Q41" s="157"/>
      <c r="R41" s="157"/>
      <c r="S41" s="79"/>
      <c r="T41" s="31" t="s">
        <v>17</v>
      </c>
      <c r="U41" s="224" t="s">
        <v>162</v>
      </c>
      <c r="V41" s="224"/>
      <c r="W41" s="2"/>
    </row>
    <row r="42" spans="1:23" ht="15.6" x14ac:dyDescent="0.3">
      <c r="A42" s="13"/>
      <c r="B42" s="253" t="s">
        <v>162</v>
      </c>
      <c r="C42" s="147"/>
      <c r="D42" s="147"/>
      <c r="E42" s="147"/>
      <c r="F42" s="147"/>
      <c r="G42" s="147"/>
      <c r="H42" s="79"/>
      <c r="I42" s="157"/>
      <c r="J42" s="147"/>
      <c r="K42" s="147"/>
      <c r="L42" s="37"/>
      <c r="M42" s="253" t="s">
        <v>162</v>
      </c>
      <c r="N42" s="147"/>
      <c r="O42" s="147"/>
      <c r="P42" s="147"/>
      <c r="Q42" s="147"/>
      <c r="R42" s="147"/>
      <c r="S42" s="79"/>
      <c r="T42" s="157"/>
      <c r="U42" s="147"/>
      <c r="V42" s="147"/>
      <c r="W42" s="2"/>
    </row>
    <row r="43" spans="1:23" ht="15.6" x14ac:dyDescent="0.3">
      <c r="A43" s="13"/>
      <c r="B43" s="254"/>
      <c r="C43" s="147"/>
      <c r="D43" s="147"/>
      <c r="E43" s="147"/>
      <c r="F43" s="147"/>
      <c r="G43" s="147"/>
      <c r="H43" s="79"/>
      <c r="I43" s="157"/>
      <c r="J43" s="147"/>
      <c r="K43" s="147"/>
      <c r="L43" s="37"/>
      <c r="M43" s="254"/>
      <c r="N43" s="147"/>
      <c r="O43" s="147"/>
      <c r="P43" s="147"/>
      <c r="Q43" s="147"/>
      <c r="R43" s="147"/>
      <c r="S43" s="79"/>
      <c r="T43" s="157"/>
      <c r="U43" s="147"/>
      <c r="V43" s="147"/>
      <c r="W43" s="2"/>
    </row>
    <row r="44" spans="1:23" ht="15.6" x14ac:dyDescent="0.3">
      <c r="A44" s="13"/>
      <c r="B44" s="254"/>
      <c r="C44" s="147"/>
      <c r="D44" s="147"/>
      <c r="E44" s="147"/>
      <c r="F44" s="147"/>
      <c r="G44" s="147"/>
      <c r="H44" s="79"/>
      <c r="I44" s="157"/>
      <c r="J44" s="147"/>
      <c r="K44" s="147"/>
      <c r="L44" s="100"/>
      <c r="M44" s="254"/>
      <c r="N44" s="147"/>
      <c r="O44" s="147"/>
      <c r="P44" s="147"/>
      <c r="Q44" s="147"/>
      <c r="R44" s="147"/>
      <c r="S44" s="79"/>
      <c r="T44" s="157"/>
      <c r="U44" s="147"/>
      <c r="V44" s="147"/>
      <c r="W44" s="2"/>
    </row>
    <row r="45" spans="1:23" ht="15.6" x14ac:dyDescent="0.3">
      <c r="A45" s="13"/>
      <c r="B45" s="254"/>
      <c r="C45" s="148"/>
      <c r="D45" s="148"/>
      <c r="E45" s="148"/>
      <c r="F45" s="148"/>
      <c r="G45" s="148"/>
      <c r="H45" s="79"/>
      <c r="I45" s="157"/>
      <c r="J45" s="148"/>
      <c r="K45" s="148"/>
      <c r="L45" s="100"/>
      <c r="M45" s="254"/>
      <c r="N45" s="148"/>
      <c r="O45" s="148"/>
      <c r="P45" s="148"/>
      <c r="Q45" s="148"/>
      <c r="R45" s="148"/>
      <c r="S45" s="79"/>
      <c r="T45" s="157"/>
      <c r="U45" s="148"/>
      <c r="V45" s="148"/>
      <c r="W45" s="2"/>
    </row>
    <row r="46" spans="1:23" ht="15.6" x14ac:dyDescent="0.3">
      <c r="A46" s="13"/>
      <c r="B46" s="223"/>
      <c r="C46" s="148"/>
      <c r="D46" s="148"/>
      <c r="E46" s="148"/>
      <c r="F46" s="148"/>
      <c r="G46" s="148"/>
      <c r="H46" s="79"/>
      <c r="I46" s="157"/>
      <c r="J46" s="148"/>
      <c r="K46" s="148"/>
      <c r="L46" s="100"/>
      <c r="M46" s="223"/>
      <c r="N46" s="148"/>
      <c r="O46" s="148"/>
      <c r="P46" s="148"/>
      <c r="Q46" s="148"/>
      <c r="R46" s="148"/>
      <c r="S46" s="79"/>
      <c r="T46" s="157"/>
      <c r="U46" s="148"/>
      <c r="V46" s="148"/>
      <c r="W46" s="2"/>
    </row>
    <row r="47" spans="1:23" ht="16.2" x14ac:dyDescent="0.35">
      <c r="A47" s="13"/>
      <c r="B47" s="3" t="s">
        <v>252</v>
      </c>
      <c r="C47" s="49" t="str">
        <f>IFERROR(AVERAGE(C42:C46)," ")</f>
        <v xml:space="preserve"> </v>
      </c>
      <c r="D47" s="49" t="str">
        <f>IFERROR(AVERAGE(D42:D46)," ")</f>
        <v xml:space="preserve"> </v>
      </c>
      <c r="E47" s="49" t="str">
        <f>IFERROR(AVERAGE(E42:E46)," ")</f>
        <v xml:space="preserve"> </v>
      </c>
      <c r="F47" s="49" t="str">
        <f>IFERROR(AVERAGE(F42:F46)," ")</f>
        <v xml:space="preserve"> </v>
      </c>
      <c r="G47" s="49" t="str">
        <f>IFERROR(AVERAGE(G42:G46)," ")</f>
        <v xml:space="preserve"> </v>
      </c>
      <c r="H47" s="79"/>
      <c r="I47" s="157"/>
      <c r="J47" s="147"/>
      <c r="K47" s="147"/>
      <c r="L47" s="100"/>
      <c r="M47" s="3" t="s">
        <v>252</v>
      </c>
      <c r="N47" s="49" t="str">
        <f>IFERROR(AVERAGE(N42:N46)," ")</f>
        <v xml:space="preserve"> </v>
      </c>
      <c r="O47" s="49" t="str">
        <f>IFERROR(AVERAGE(O42:O46)," ")</f>
        <v xml:space="preserve"> </v>
      </c>
      <c r="P47" s="49" t="str">
        <f>IFERROR(AVERAGE(P42:P46)," ")</f>
        <v xml:space="preserve"> </v>
      </c>
      <c r="Q47" s="49" t="str">
        <f>IFERROR(AVERAGE(Q42:Q46)," ")</f>
        <v xml:space="preserve"> </v>
      </c>
      <c r="R47" s="49" t="str">
        <f>IFERROR(AVERAGE(R42:R46)," ")</f>
        <v xml:space="preserve"> </v>
      </c>
      <c r="S47" s="79"/>
      <c r="T47" s="157"/>
      <c r="U47" s="147"/>
      <c r="V47" s="147"/>
      <c r="W47" s="2"/>
    </row>
    <row r="48" spans="1:23" ht="16.2" x14ac:dyDescent="0.35">
      <c r="A48" s="13"/>
      <c r="B48" s="3" t="s">
        <v>251</v>
      </c>
      <c r="C48" s="49" t="str">
        <f>IFERROR(AVERAGE(C42:G46)," ")</f>
        <v xml:space="preserve"> </v>
      </c>
      <c r="E48" s="83"/>
      <c r="F48" s="79"/>
      <c r="G48" s="83"/>
      <c r="H48" s="83"/>
      <c r="I48" s="157"/>
      <c r="J48" s="147"/>
      <c r="K48" s="147"/>
      <c r="L48" s="100"/>
      <c r="M48" s="3" t="s">
        <v>251</v>
      </c>
      <c r="N48" s="49" t="str">
        <f>IFERROR(AVERAGE(N42:R46)," ")</f>
        <v xml:space="preserve"> </v>
      </c>
      <c r="P48" s="83"/>
      <c r="Q48" s="79"/>
      <c r="R48" s="83"/>
      <c r="S48" s="83"/>
      <c r="T48" s="157"/>
      <c r="U48" s="147"/>
      <c r="V48" s="147"/>
      <c r="W48" s="2"/>
    </row>
    <row r="49" spans="1:23" ht="16.2" x14ac:dyDescent="0.3">
      <c r="B49" s="112" t="s">
        <v>130</v>
      </c>
      <c r="C49" s="49" t="str" cm="1">
        <f t="array" ref="C49">IFERROR(SUMPRODUCT((C42:C46-AVERAGE(C42:C46))^2),"")</f>
        <v/>
      </c>
      <c r="D49" s="49" t="str" cm="1">
        <f t="array" ref="D49">IFERROR(SUMPRODUCT((D42:D46-AVERAGE(D42:D46))^2),"")</f>
        <v/>
      </c>
      <c r="E49" s="49" t="str" cm="1">
        <f t="array" ref="E49">IFERROR(SUMPRODUCT((E42:E46-AVERAGE(E42:E46))^2),"")</f>
        <v/>
      </c>
      <c r="F49" s="49" t="str" cm="1">
        <f t="array" ref="F49">IFERROR(SUMPRODUCT((F42:F46-AVERAGE(F42:F46))^2),"")</f>
        <v/>
      </c>
      <c r="G49" s="49" t="str" cm="1">
        <f t="array" ref="G49">IFERROR(SUMPRODUCT((G42:G46-AVERAGE(G42:G46))^2),"")</f>
        <v/>
      </c>
      <c r="H49" s="92"/>
      <c r="I49" s="157"/>
      <c r="J49" s="147"/>
      <c r="K49" s="147"/>
      <c r="L49" s="2"/>
      <c r="M49" s="112" t="s">
        <v>130</v>
      </c>
      <c r="N49" s="49" t="str" cm="1">
        <f t="array" ref="N49">IFERROR(SUMPRODUCT((N42:N46-AVERAGE(N42:N46))^2),"")</f>
        <v/>
      </c>
      <c r="O49" s="49" t="str" cm="1">
        <f t="array" ref="O49">IFERROR(SUMPRODUCT((O42:O46-AVERAGE(O42:O46))^2),"")</f>
        <v/>
      </c>
      <c r="P49" s="49" t="str" cm="1">
        <f t="array" ref="P49">IFERROR(SUMPRODUCT((P42:P46-AVERAGE(P42:P46))^2),"")</f>
        <v/>
      </c>
      <c r="Q49" s="49" t="str" cm="1">
        <f t="array" ref="Q49">IFERROR(SUMPRODUCT((Q42:Q46-AVERAGE(Q42:Q46))^2),"")</f>
        <v/>
      </c>
      <c r="R49" s="49" t="str" cm="1">
        <f t="array" ref="R49">IFERROR(SUMPRODUCT((R42:R46-AVERAGE(R42:R46))^2),"")</f>
        <v/>
      </c>
      <c r="S49" s="92"/>
      <c r="T49" s="157"/>
      <c r="U49" s="147"/>
      <c r="V49" s="147"/>
      <c r="W49" s="3"/>
    </row>
    <row r="50" spans="1:23" ht="15.6" x14ac:dyDescent="0.35">
      <c r="A50" s="4"/>
      <c r="B50" s="3" t="s">
        <v>253</v>
      </c>
      <c r="C50" s="86" t="str">
        <f>IF(C49&lt;&gt;"",SUM(C49:G49)/(5*(5-1)), "")</f>
        <v/>
      </c>
      <c r="D50" s="79"/>
      <c r="E50" s="79"/>
      <c r="F50" s="79"/>
      <c r="G50" s="79"/>
      <c r="H50" s="79"/>
      <c r="I50" s="157"/>
      <c r="J50" s="148"/>
      <c r="K50" s="148"/>
      <c r="L50" s="2"/>
      <c r="M50" s="3" t="s">
        <v>253</v>
      </c>
      <c r="N50" s="86" t="str">
        <f>IF(N49&lt;&gt;"",SUM(N49:R49)/(5*(5-1)), "")</f>
        <v/>
      </c>
      <c r="O50" s="79"/>
      <c r="P50" s="79"/>
      <c r="Q50" s="79"/>
      <c r="R50" s="79"/>
      <c r="S50" s="79"/>
      <c r="T50" s="157"/>
      <c r="U50" s="148"/>
      <c r="V50" s="148"/>
      <c r="W50" s="3"/>
    </row>
    <row r="51" spans="1:23" ht="16.2" x14ac:dyDescent="0.3">
      <c r="A51" s="4"/>
      <c r="B51" s="52" t="s">
        <v>248</v>
      </c>
      <c r="C51" s="85" t="str" cm="1">
        <f t="array" ref="C51">IFERROR((SUMPRODUCT((C47:G47 - C48)^2))/4, "")</f>
        <v/>
      </c>
      <c r="D51" s="79"/>
      <c r="E51" s="79"/>
      <c r="F51" s="79"/>
      <c r="G51" s="79"/>
      <c r="H51" s="79"/>
      <c r="I51" s="157"/>
      <c r="J51" s="148"/>
      <c r="K51" s="148"/>
      <c r="L51" s="2"/>
      <c r="M51" s="52" t="s">
        <v>248</v>
      </c>
      <c r="N51" s="85" t="str" cm="1">
        <f t="array" ref="N51">IFERROR((SUMPRODUCT((N47:R47 - N48)^2))/4, "")</f>
        <v/>
      </c>
      <c r="O51" s="79"/>
      <c r="P51" s="79"/>
      <c r="Q51" s="79"/>
      <c r="R51" s="79"/>
      <c r="S51" s="79"/>
      <c r="T51" s="157"/>
      <c r="U51" s="148"/>
      <c r="V51" s="148"/>
      <c r="W51" s="3"/>
    </row>
    <row r="52" spans="1:23" ht="15.6" x14ac:dyDescent="0.3">
      <c r="A52" s="4"/>
      <c r="B52" s="113" t="s">
        <v>249</v>
      </c>
      <c r="C52" s="84" t="str">
        <f>IFERROR(SQRT(C50),"")</f>
        <v/>
      </c>
      <c r="E52" s="83"/>
      <c r="F52" s="79"/>
      <c r="G52" s="83"/>
      <c r="H52" s="83"/>
      <c r="I52" s="157"/>
      <c r="J52" s="147"/>
      <c r="K52" s="147"/>
      <c r="L52" s="2"/>
      <c r="M52" s="113" t="s">
        <v>249</v>
      </c>
      <c r="N52" s="84" t="str">
        <f>IFERROR(SQRT(N50),"")</f>
        <v/>
      </c>
      <c r="P52" s="83"/>
      <c r="Q52" s="79"/>
      <c r="R52" s="83"/>
      <c r="S52" s="83"/>
      <c r="T52" s="157"/>
      <c r="U52" s="147"/>
      <c r="V52" s="147"/>
      <c r="W52" s="3"/>
    </row>
    <row r="53" spans="1:23" ht="15.6" x14ac:dyDescent="0.3">
      <c r="A53" s="4"/>
      <c r="B53" s="114" t="s">
        <v>254</v>
      </c>
      <c r="C53" s="81" t="str">
        <f>IFERROR(C52*100/C48, "")</f>
        <v/>
      </c>
      <c r="D53" s="79"/>
      <c r="E53" s="79"/>
      <c r="F53" s="79"/>
      <c r="G53" s="79"/>
      <c r="H53" s="79"/>
      <c r="I53" s="157"/>
      <c r="J53" s="147"/>
      <c r="K53" s="147"/>
      <c r="L53" s="2"/>
      <c r="M53" s="114" t="s">
        <v>254</v>
      </c>
      <c r="N53" s="135" t="str">
        <f>IFERROR(N52*100/N48, "")</f>
        <v/>
      </c>
      <c r="O53" s="79"/>
      <c r="P53" s="79"/>
      <c r="Q53" s="79"/>
      <c r="R53" s="79"/>
      <c r="S53" s="79"/>
      <c r="T53" s="157"/>
      <c r="U53" s="147"/>
      <c r="V53" s="147"/>
      <c r="W53" s="3"/>
    </row>
    <row r="54" spans="1:23" ht="15.6" x14ac:dyDescent="0.3">
      <c r="A54" s="4"/>
      <c r="B54" s="113" t="s">
        <v>250</v>
      </c>
      <c r="C54" s="85" t="str">
        <f>IFERROR(SQRT((4/5)*C50+C51),"")</f>
        <v/>
      </c>
      <c r="D54" s="79"/>
      <c r="E54" s="83"/>
      <c r="F54" s="83"/>
      <c r="G54" s="79"/>
      <c r="H54" s="79"/>
      <c r="I54" s="157"/>
      <c r="J54" s="147"/>
      <c r="K54" s="147"/>
      <c r="L54" s="2"/>
      <c r="M54" s="113" t="s">
        <v>250</v>
      </c>
      <c r="N54" s="85" t="str">
        <f>IFERROR(SQRT((4/5)*N50+N51),"")</f>
        <v/>
      </c>
      <c r="O54" s="79"/>
      <c r="P54" s="83"/>
      <c r="Q54" s="83"/>
      <c r="R54" s="79"/>
      <c r="S54" s="79"/>
      <c r="T54" s="157"/>
      <c r="U54" s="147"/>
      <c r="V54" s="147"/>
      <c r="W54" s="3"/>
    </row>
    <row r="55" spans="1:23" ht="15.6" x14ac:dyDescent="0.3">
      <c r="A55" s="4"/>
      <c r="B55" s="114" t="s">
        <v>255</v>
      </c>
      <c r="C55" s="81" t="str">
        <f>IFERROR(C54*100/C48,"")</f>
        <v/>
      </c>
      <c r="D55" s="79"/>
      <c r="E55" s="83"/>
      <c r="F55" s="83"/>
      <c r="G55" s="79"/>
      <c r="H55" s="79"/>
      <c r="I55" s="157"/>
      <c r="J55" s="148"/>
      <c r="K55" s="148"/>
      <c r="L55" s="2"/>
      <c r="M55" s="114" t="s">
        <v>255</v>
      </c>
      <c r="N55" s="135" t="str">
        <f>IFERROR(N54*100/N48,"")</f>
        <v/>
      </c>
      <c r="O55" s="79"/>
      <c r="P55" s="83"/>
      <c r="Q55" s="83"/>
      <c r="R55" s="79"/>
      <c r="S55" s="79"/>
      <c r="T55" s="157"/>
      <c r="U55" s="148"/>
      <c r="V55" s="148"/>
      <c r="W55" s="3"/>
    </row>
    <row r="56" spans="1:23" x14ac:dyDescent="0.3">
      <c r="A56" s="4"/>
      <c r="B56" s="6"/>
      <c r="C56" s="2"/>
      <c r="D56" s="40"/>
      <c r="E56" s="83"/>
      <c r="F56" s="83"/>
      <c r="G56" s="38"/>
      <c r="H56" s="38"/>
      <c r="I56" s="157"/>
      <c r="J56" s="148"/>
      <c r="K56" s="148"/>
      <c r="L56" s="2"/>
      <c r="M56" s="6"/>
      <c r="N56" s="2"/>
      <c r="O56" s="40"/>
      <c r="P56" s="83"/>
      <c r="Q56" s="83"/>
      <c r="R56" s="38"/>
      <c r="S56" s="38"/>
      <c r="T56" s="157"/>
      <c r="U56" s="148"/>
      <c r="V56" s="148"/>
      <c r="W56" s="3"/>
    </row>
    <row r="57" spans="1:23" x14ac:dyDescent="0.3">
      <c r="A57" s="4"/>
      <c r="B57" s="115" t="s">
        <v>163</v>
      </c>
      <c r="C57" s="64" t="str">
        <f>IFERROR(((C48*100/C38)-100), " ")</f>
        <v xml:space="preserve"> </v>
      </c>
      <c r="D57" s="2"/>
      <c r="E57" s="83"/>
      <c r="F57" s="83"/>
      <c r="G57" s="2"/>
      <c r="H57" s="2"/>
      <c r="I57" s="157"/>
      <c r="J57" s="147"/>
      <c r="K57" s="147"/>
      <c r="L57" s="2"/>
      <c r="M57" s="115" t="s">
        <v>163</v>
      </c>
      <c r="N57" s="64" t="str">
        <f>IFERROR(((N48*100/N38)-100), " ")</f>
        <v xml:space="preserve"> </v>
      </c>
      <c r="O57" s="2"/>
      <c r="P57" s="83"/>
      <c r="Q57" s="83"/>
      <c r="R57" s="2"/>
      <c r="S57" s="2"/>
      <c r="T57" s="157"/>
      <c r="U57" s="147"/>
      <c r="V57" s="147"/>
      <c r="W57" s="3"/>
    </row>
    <row r="58" spans="1:23" x14ac:dyDescent="0.3">
      <c r="A58" s="4"/>
      <c r="B58" s="83"/>
      <c r="C58" s="83"/>
      <c r="D58" s="83"/>
      <c r="E58" s="101"/>
      <c r="F58" s="101"/>
      <c r="G58" s="101"/>
      <c r="H58" s="79"/>
      <c r="I58" s="157"/>
      <c r="J58" s="147"/>
      <c r="K58" s="147"/>
      <c r="L58" s="2"/>
      <c r="M58" s="83"/>
      <c r="N58" s="83"/>
      <c r="O58" s="83"/>
      <c r="P58" s="101"/>
      <c r="Q58" s="101"/>
      <c r="R58" s="101"/>
      <c r="S58" s="79"/>
      <c r="T58" s="157"/>
      <c r="U58" s="147"/>
      <c r="V58" s="147"/>
      <c r="W58" s="3"/>
    </row>
    <row r="59" spans="1:23" x14ac:dyDescent="0.3">
      <c r="A59" s="4"/>
      <c r="B59" s="83"/>
      <c r="C59" s="83"/>
      <c r="D59" s="83"/>
      <c r="E59" s="40"/>
      <c r="F59" s="40"/>
      <c r="G59" s="40"/>
      <c r="H59" s="79"/>
      <c r="I59" s="157"/>
      <c r="J59" s="147"/>
      <c r="K59" s="147"/>
      <c r="L59" s="2"/>
      <c r="M59" s="83"/>
      <c r="N59" s="83"/>
      <c r="O59" s="83"/>
      <c r="P59" s="40"/>
      <c r="Q59" s="40"/>
      <c r="R59" s="40"/>
      <c r="S59" s="79"/>
      <c r="T59" s="157"/>
      <c r="U59" s="147"/>
      <c r="V59" s="147"/>
      <c r="W59" s="3"/>
    </row>
    <row r="60" spans="1:23" x14ac:dyDescent="0.3">
      <c r="A60" s="4"/>
      <c r="B60" s="2"/>
      <c r="C60" s="40"/>
      <c r="D60" s="40"/>
      <c r="E60" s="40"/>
      <c r="F60" s="40"/>
      <c r="G60" s="40"/>
      <c r="H60" s="79"/>
      <c r="I60" s="157"/>
      <c r="J60" s="148"/>
      <c r="K60" s="148"/>
      <c r="L60" s="2"/>
      <c r="M60" s="2"/>
      <c r="N60" s="40"/>
      <c r="O60" s="40"/>
      <c r="P60" s="40"/>
      <c r="Q60" s="40"/>
      <c r="R60" s="40"/>
      <c r="S60" s="79"/>
      <c r="T60" s="157"/>
      <c r="U60" s="148"/>
      <c r="V60" s="148"/>
      <c r="W60" s="3"/>
    </row>
    <row r="61" spans="1:23" x14ac:dyDescent="0.3">
      <c r="A61" s="4"/>
      <c r="B61" s="2"/>
      <c r="C61" s="40"/>
      <c r="D61" s="40"/>
      <c r="E61" s="40"/>
      <c r="F61" s="40"/>
      <c r="G61" s="40"/>
      <c r="H61" s="79"/>
      <c r="I61" s="157"/>
      <c r="J61" s="148"/>
      <c r="K61" s="148"/>
      <c r="L61" s="2"/>
      <c r="M61" s="2"/>
      <c r="N61" s="40"/>
      <c r="O61" s="40"/>
      <c r="P61" s="40"/>
      <c r="Q61" s="40"/>
      <c r="R61" s="40"/>
      <c r="S61" s="79"/>
      <c r="T61" s="157"/>
      <c r="U61" s="148"/>
      <c r="V61" s="148"/>
      <c r="W61" s="3"/>
    </row>
    <row r="62" spans="1:23" x14ac:dyDescent="0.3">
      <c r="A62" s="4"/>
      <c r="B62" s="2"/>
      <c r="C62" s="38"/>
      <c r="D62" s="38"/>
      <c r="E62" s="38"/>
      <c r="F62" s="38"/>
      <c r="G62" s="38"/>
      <c r="H62" s="79"/>
      <c r="I62" s="3" t="s">
        <v>161</v>
      </c>
      <c r="J62" s="49" t="str">
        <f>IFERROR(AVERAGE(J42:K61)," ")</f>
        <v xml:space="preserve"> </v>
      </c>
      <c r="K62" s="92"/>
      <c r="L62" s="2"/>
      <c r="M62" s="2"/>
      <c r="N62" s="38"/>
      <c r="O62" s="38"/>
      <c r="P62" s="38"/>
      <c r="Q62" s="38"/>
      <c r="R62" s="38"/>
      <c r="S62" s="79"/>
      <c r="T62" s="3" t="s">
        <v>161</v>
      </c>
      <c r="U62" s="49" t="str">
        <f>IFERROR(AVERAGE(U42:V61)," ")</f>
        <v xml:space="preserve"> </v>
      </c>
      <c r="V62" s="92"/>
      <c r="W62" s="3"/>
    </row>
    <row r="63" spans="1:23" x14ac:dyDescent="0.3">
      <c r="A63" s="4"/>
      <c r="B63" s="2"/>
      <c r="C63" s="38"/>
      <c r="D63" s="38"/>
      <c r="E63" s="38"/>
      <c r="F63" s="38"/>
      <c r="G63" s="38"/>
      <c r="H63" s="79"/>
      <c r="I63" s="103" t="s">
        <v>53</v>
      </c>
      <c r="J63" s="49" t="str">
        <f>IFERROR(STDEV(J42:K61)," ")</f>
        <v xml:space="preserve"> </v>
      </c>
      <c r="K63" s="92"/>
      <c r="L63" s="2"/>
      <c r="M63" s="2"/>
      <c r="N63" s="38"/>
      <c r="O63" s="38"/>
      <c r="P63" s="38"/>
      <c r="Q63" s="38"/>
      <c r="R63" s="38"/>
      <c r="S63" s="79"/>
      <c r="T63" s="103" t="s">
        <v>53</v>
      </c>
      <c r="U63" s="49" t="str">
        <f>IFERROR(STDEV(U42:V61)," ")</f>
        <v xml:space="preserve"> </v>
      </c>
      <c r="V63" s="92"/>
      <c r="W63" s="3"/>
    </row>
    <row r="64" spans="1:23" x14ac:dyDescent="0.3">
      <c r="A64" s="4"/>
      <c r="B64" s="80"/>
      <c r="C64" s="92"/>
      <c r="D64" s="92"/>
      <c r="E64" s="92"/>
      <c r="F64" s="92"/>
      <c r="G64" s="92"/>
      <c r="H64" s="92"/>
      <c r="I64" s="114" t="s">
        <v>60</v>
      </c>
      <c r="J64" s="93" t="str">
        <f>IFERROR(J63*100/J62,"")</f>
        <v/>
      </c>
      <c r="K64" s="92"/>
      <c r="L64" s="2"/>
      <c r="M64" s="80"/>
      <c r="N64" s="92"/>
      <c r="O64" s="92"/>
      <c r="P64" s="92"/>
      <c r="Q64" s="92"/>
      <c r="R64" s="92"/>
      <c r="S64" s="92"/>
      <c r="T64" s="114" t="s">
        <v>60</v>
      </c>
      <c r="U64" s="64" t="str">
        <f>IFERROR(U63*100/U62,"")</f>
        <v/>
      </c>
      <c r="V64" s="92"/>
      <c r="W64" s="3"/>
    </row>
    <row r="65" spans="1:23" x14ac:dyDescent="0.3">
      <c r="A65" s="4"/>
      <c r="B65" s="80"/>
      <c r="C65" s="92"/>
      <c r="D65" s="2"/>
      <c r="E65" s="83"/>
      <c r="F65" s="79"/>
      <c r="G65" s="83"/>
      <c r="H65" s="83"/>
      <c r="I65" s="115" t="s">
        <v>31</v>
      </c>
      <c r="J65" s="64" t="str">
        <f>IFERROR(((J62*100/C38)-100), " ")</f>
        <v xml:space="preserve"> </v>
      </c>
      <c r="K65" s="92"/>
      <c r="L65" s="2"/>
      <c r="M65" s="80"/>
      <c r="N65" s="92"/>
      <c r="O65" s="2"/>
      <c r="P65" s="83"/>
      <c r="Q65" s="79"/>
      <c r="R65" s="83"/>
      <c r="S65" s="83"/>
      <c r="T65" s="115" t="s">
        <v>31</v>
      </c>
      <c r="U65" s="64" t="str">
        <f>IFERROR(((U62*100/N38)-100), " ")</f>
        <v xml:space="preserve"> </v>
      </c>
      <c r="V65" s="92"/>
      <c r="W65" s="3"/>
    </row>
    <row r="66" spans="1:23" x14ac:dyDescent="0.3">
      <c r="A66" s="4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3"/>
    </row>
    <row r="67" spans="1:23" x14ac:dyDescent="0.3">
      <c r="B67" s="100"/>
      <c r="C67" s="100"/>
      <c r="D67" s="100"/>
      <c r="E67" s="100"/>
      <c r="F67" s="100"/>
      <c r="G67" s="100"/>
      <c r="H67" s="100"/>
      <c r="I67" s="100"/>
      <c r="J67" s="100"/>
      <c r="K67" s="100"/>
      <c r="L67" s="100"/>
      <c r="M67" s="100"/>
      <c r="O67" s="100"/>
      <c r="P67" s="100"/>
      <c r="Q67" s="100"/>
      <c r="R67" s="79"/>
      <c r="S67" s="2"/>
      <c r="T67" s="2"/>
      <c r="U67" s="2"/>
      <c r="V67" s="2"/>
    </row>
    <row r="68" spans="1:23" x14ac:dyDescent="0.3">
      <c r="A68" s="4"/>
      <c r="B68" s="100"/>
      <c r="C68" s="100"/>
      <c r="D68" s="100"/>
      <c r="E68" s="100"/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Q68" s="100"/>
      <c r="R68" s="79"/>
      <c r="S68" s="2"/>
      <c r="T68" s="2"/>
      <c r="U68" s="2"/>
      <c r="V68" s="2"/>
      <c r="W68" s="3"/>
    </row>
    <row r="69" spans="1:23" ht="43.8" customHeight="1" x14ac:dyDescent="0.3">
      <c r="A69" s="4"/>
      <c r="B69" s="100"/>
      <c r="C69" s="100"/>
      <c r="D69" s="100"/>
      <c r="E69" s="100"/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Q69" s="100"/>
      <c r="R69" s="79"/>
      <c r="S69" s="2"/>
      <c r="T69" s="2"/>
      <c r="U69" s="2"/>
      <c r="V69" s="2"/>
      <c r="W69" s="2"/>
    </row>
    <row r="70" spans="1:23" ht="28.8" x14ac:dyDescent="0.3">
      <c r="A70" s="13"/>
      <c r="B70" s="32" t="s">
        <v>168</v>
      </c>
      <c r="C70" s="147"/>
      <c r="D70" s="2"/>
      <c r="E70" s="2"/>
      <c r="F70" s="2"/>
      <c r="G70" s="92"/>
      <c r="H70" s="92"/>
      <c r="I70" s="92"/>
      <c r="J70" s="92"/>
      <c r="K70" s="92"/>
      <c r="L70" s="100"/>
      <c r="M70" s="100"/>
      <c r="N70" s="100"/>
      <c r="O70" s="100"/>
      <c r="P70" s="100"/>
      <c r="Q70" s="100"/>
      <c r="R70" s="79"/>
      <c r="S70" s="2"/>
      <c r="T70" s="2"/>
      <c r="U70" s="2"/>
      <c r="V70" s="2"/>
      <c r="W70" s="2"/>
    </row>
    <row r="71" spans="1:23" ht="15.6" x14ac:dyDescent="0.3">
      <c r="A71" s="13"/>
      <c r="B71" s="2"/>
      <c r="C71" s="2"/>
      <c r="E71" s="2"/>
      <c r="F71" s="2"/>
      <c r="G71" s="2"/>
      <c r="H71" s="79"/>
      <c r="I71" s="2"/>
      <c r="J71" s="2"/>
      <c r="K71" s="2"/>
      <c r="L71" s="100"/>
      <c r="M71" s="100"/>
      <c r="N71" s="100"/>
      <c r="O71" s="100"/>
      <c r="P71" s="100"/>
      <c r="Q71" s="100"/>
      <c r="R71" s="79"/>
      <c r="S71" s="2"/>
      <c r="T71" s="2"/>
      <c r="U71" s="2"/>
      <c r="V71" s="2"/>
      <c r="W71" s="2"/>
    </row>
    <row r="72" spans="1:23" ht="15.6" customHeight="1" x14ac:dyDescent="0.3">
      <c r="A72" s="13"/>
      <c r="B72" s="230" t="s">
        <v>243</v>
      </c>
      <c r="C72" s="230"/>
      <c r="D72" s="230"/>
      <c r="E72" s="230"/>
      <c r="F72" s="230"/>
      <c r="G72" s="230"/>
      <c r="H72" s="79"/>
      <c r="I72" s="224" t="s">
        <v>244</v>
      </c>
      <c r="J72" s="224"/>
      <c r="K72" s="224"/>
      <c r="L72" s="100"/>
      <c r="M72" s="100"/>
      <c r="N72" s="100"/>
      <c r="O72" s="100"/>
      <c r="P72" s="100"/>
      <c r="Q72" s="100"/>
      <c r="R72" s="79"/>
      <c r="S72" s="2"/>
      <c r="T72" s="2"/>
      <c r="U72" s="2"/>
      <c r="V72" s="2"/>
      <c r="W72" s="2"/>
    </row>
    <row r="73" spans="1:23" ht="15.6" x14ac:dyDescent="0.3">
      <c r="A73" s="13"/>
      <c r="B73" s="31" t="s">
        <v>17</v>
      </c>
      <c r="C73" s="157"/>
      <c r="D73" s="157"/>
      <c r="E73" s="157"/>
      <c r="F73" s="157"/>
      <c r="G73" s="157"/>
      <c r="H73" s="79"/>
      <c r="I73" s="31" t="s">
        <v>17</v>
      </c>
      <c r="J73" s="224" t="s">
        <v>162</v>
      </c>
      <c r="K73" s="224"/>
      <c r="L73" s="100"/>
      <c r="M73" s="100"/>
      <c r="N73" s="100"/>
      <c r="O73" s="100"/>
      <c r="P73" s="100"/>
      <c r="Q73" s="100"/>
      <c r="R73" s="79"/>
      <c r="S73" s="2"/>
      <c r="T73" s="2"/>
      <c r="U73" s="2"/>
      <c r="V73" s="2"/>
      <c r="W73" s="2"/>
    </row>
    <row r="74" spans="1:23" ht="15.6" x14ac:dyDescent="0.3">
      <c r="A74" s="13"/>
      <c r="B74" s="253" t="s">
        <v>162</v>
      </c>
      <c r="C74" s="147"/>
      <c r="D74" s="147"/>
      <c r="E74" s="147"/>
      <c r="F74" s="147"/>
      <c r="G74" s="147"/>
      <c r="H74" s="79"/>
      <c r="I74" s="157"/>
      <c r="J74" s="147"/>
      <c r="K74" s="147"/>
      <c r="L74" s="100"/>
      <c r="M74" s="100"/>
      <c r="N74" s="100"/>
      <c r="O74" s="100"/>
      <c r="P74" s="100"/>
      <c r="Q74" s="100"/>
      <c r="R74" s="79"/>
      <c r="S74" s="2"/>
      <c r="T74" s="2"/>
      <c r="U74" s="2"/>
      <c r="V74" s="2"/>
      <c r="W74" s="2"/>
    </row>
    <row r="75" spans="1:23" ht="15.6" x14ac:dyDescent="0.3">
      <c r="A75" s="13"/>
      <c r="B75" s="254"/>
      <c r="C75" s="147"/>
      <c r="D75" s="147"/>
      <c r="E75" s="147"/>
      <c r="F75" s="147"/>
      <c r="G75" s="147"/>
      <c r="H75" s="79"/>
      <c r="I75" s="157"/>
      <c r="J75" s="147"/>
      <c r="K75" s="147"/>
      <c r="L75" s="100"/>
      <c r="M75" s="100"/>
      <c r="N75" s="100"/>
      <c r="O75" s="100"/>
      <c r="P75" s="100"/>
      <c r="Q75" s="100"/>
      <c r="R75" s="79"/>
      <c r="S75" s="2"/>
      <c r="T75" s="2"/>
      <c r="U75" s="2"/>
      <c r="V75" s="2"/>
      <c r="W75" s="2"/>
    </row>
    <row r="76" spans="1:23" ht="15.6" x14ac:dyDescent="0.3">
      <c r="A76" s="13"/>
      <c r="B76" s="254"/>
      <c r="C76" s="147"/>
      <c r="D76" s="147"/>
      <c r="E76" s="147"/>
      <c r="F76" s="147"/>
      <c r="G76" s="147"/>
      <c r="H76" s="79"/>
      <c r="I76" s="157"/>
      <c r="J76" s="147"/>
      <c r="K76" s="147"/>
      <c r="L76" s="100"/>
      <c r="M76" s="100"/>
      <c r="N76" s="100"/>
      <c r="O76" s="100"/>
      <c r="P76" s="100"/>
      <c r="Q76" s="100"/>
      <c r="R76" s="79"/>
      <c r="S76" s="2"/>
      <c r="T76" s="2"/>
      <c r="U76" s="2"/>
      <c r="V76" s="2"/>
      <c r="W76" s="2"/>
    </row>
    <row r="77" spans="1:23" ht="15.6" x14ac:dyDescent="0.3">
      <c r="A77" s="13"/>
      <c r="B77" s="254"/>
      <c r="C77" s="148"/>
      <c r="D77" s="148"/>
      <c r="E77" s="148"/>
      <c r="F77" s="148"/>
      <c r="G77" s="148"/>
      <c r="H77" s="79"/>
      <c r="I77" s="157"/>
      <c r="J77" s="148"/>
      <c r="K77" s="148"/>
      <c r="L77" s="100"/>
      <c r="M77" s="100"/>
      <c r="N77" s="100"/>
      <c r="O77" s="100"/>
      <c r="P77" s="100"/>
      <c r="Q77" s="100"/>
      <c r="R77" s="79"/>
      <c r="S77" s="2"/>
      <c r="T77" s="2"/>
      <c r="U77" s="2"/>
      <c r="V77" s="2"/>
      <c r="W77" s="2"/>
    </row>
    <row r="78" spans="1:23" ht="15.6" x14ac:dyDescent="0.3">
      <c r="A78" s="13"/>
      <c r="B78" s="223"/>
      <c r="C78" s="148"/>
      <c r="D78" s="148"/>
      <c r="E78" s="148"/>
      <c r="F78" s="148"/>
      <c r="G78" s="148"/>
      <c r="H78" s="79"/>
      <c r="I78" s="157"/>
      <c r="J78" s="148"/>
      <c r="K78" s="148"/>
      <c r="L78" s="100"/>
      <c r="M78" s="100"/>
      <c r="N78" s="100"/>
      <c r="O78" s="100"/>
      <c r="P78" s="100"/>
      <c r="Q78" s="100"/>
      <c r="R78" s="79"/>
      <c r="S78" s="2"/>
      <c r="T78" s="2"/>
      <c r="U78" s="2"/>
      <c r="V78" s="2"/>
      <c r="W78" s="2"/>
    </row>
    <row r="79" spans="1:23" ht="16.2" x14ac:dyDescent="0.35">
      <c r="A79" s="13"/>
      <c r="B79" s="3" t="s">
        <v>252</v>
      </c>
      <c r="C79" s="49" t="str">
        <f>IFERROR(AVERAGE(C74:C78)," ")</f>
        <v xml:space="preserve"> </v>
      </c>
      <c r="D79" s="49" t="str">
        <f>IFERROR(AVERAGE(D74:D78)," ")</f>
        <v xml:space="preserve"> </v>
      </c>
      <c r="E79" s="49" t="str">
        <f>IFERROR(AVERAGE(E74:E78)," ")</f>
        <v xml:space="preserve"> </v>
      </c>
      <c r="F79" s="49" t="str">
        <f>IFERROR(AVERAGE(F74:F78)," ")</f>
        <v xml:space="preserve"> </v>
      </c>
      <c r="G79" s="49" t="str">
        <f>IFERROR(AVERAGE(G74:G78)," ")</f>
        <v xml:space="preserve"> </v>
      </c>
      <c r="H79" s="79"/>
      <c r="I79" s="157"/>
      <c r="J79" s="147"/>
      <c r="K79" s="147"/>
      <c r="L79" s="100"/>
      <c r="M79" s="100"/>
      <c r="N79" s="100"/>
      <c r="O79" s="100"/>
      <c r="P79" s="100"/>
      <c r="Q79" s="100"/>
      <c r="R79" s="79"/>
      <c r="S79" s="2"/>
      <c r="T79" s="2"/>
      <c r="U79" s="2"/>
      <c r="V79" s="2"/>
      <c r="W79" s="2"/>
    </row>
    <row r="80" spans="1:23" ht="16.2" x14ac:dyDescent="0.35">
      <c r="A80" s="13"/>
      <c r="B80" s="3" t="s">
        <v>251</v>
      </c>
      <c r="C80" s="49" t="str">
        <f>IFERROR(AVERAGE(C74:G78)," ")</f>
        <v xml:space="preserve"> </v>
      </c>
      <c r="E80" s="83"/>
      <c r="F80" s="79"/>
      <c r="G80" s="83"/>
      <c r="H80" s="83"/>
      <c r="I80" s="157"/>
      <c r="J80" s="147"/>
      <c r="K80" s="147"/>
      <c r="L80" s="100"/>
      <c r="M80" s="100"/>
      <c r="N80" s="100"/>
      <c r="O80" s="100"/>
      <c r="P80" s="100"/>
      <c r="Q80" s="100"/>
      <c r="R80" s="79"/>
      <c r="S80" s="2"/>
      <c r="T80" s="2"/>
      <c r="U80" s="2"/>
      <c r="V80" s="2"/>
      <c r="W80" s="2"/>
    </row>
    <row r="81" spans="1:23" ht="16.2" x14ac:dyDescent="0.3">
      <c r="A81" s="13"/>
      <c r="B81" s="112" t="s">
        <v>130</v>
      </c>
      <c r="C81" s="49" t="str" cm="1">
        <f t="array" ref="C81">IFERROR(SUMPRODUCT((C74:C78-AVERAGE(C74:C78))^2),"")</f>
        <v/>
      </c>
      <c r="D81" s="49" t="str" cm="1">
        <f t="array" ref="D81">IFERROR(SUMPRODUCT((D74:D78-AVERAGE(D74:D78))^2),"")</f>
        <v/>
      </c>
      <c r="E81" s="49" t="str" cm="1">
        <f t="array" ref="E81">IFERROR(SUMPRODUCT((E74:E78-AVERAGE(E74:E78))^2),"")</f>
        <v/>
      </c>
      <c r="F81" s="49" t="str" cm="1">
        <f t="array" ref="F81">IFERROR(SUMPRODUCT((F74:F78-AVERAGE(F74:F78))^2),"")</f>
        <v/>
      </c>
      <c r="G81" s="49" t="str" cm="1">
        <f t="array" ref="G81">IFERROR(SUMPRODUCT((G74:G78-AVERAGE(G74:G78))^2),"")</f>
        <v/>
      </c>
      <c r="H81" s="92"/>
      <c r="I81" s="157"/>
      <c r="J81" s="147"/>
      <c r="K81" s="147"/>
      <c r="L81" s="100"/>
      <c r="M81" s="100"/>
      <c r="N81" s="100"/>
      <c r="O81" s="100"/>
      <c r="P81" s="100"/>
      <c r="Q81" s="100"/>
      <c r="R81" s="79"/>
      <c r="S81" s="2"/>
      <c r="T81" s="2"/>
      <c r="U81" s="2"/>
      <c r="V81" s="2"/>
      <c r="W81" s="2"/>
    </row>
    <row r="82" spans="1:23" ht="16.2" x14ac:dyDescent="0.35">
      <c r="A82" s="13"/>
      <c r="B82" s="3" t="s">
        <v>253</v>
      </c>
      <c r="C82" s="86" t="str">
        <f>IF(C81&lt;&gt;"",SUM(C81:G81)/(5*(5-1)), "")</f>
        <v/>
      </c>
      <c r="D82" s="79"/>
      <c r="E82" s="79"/>
      <c r="F82" s="79"/>
      <c r="G82" s="79"/>
      <c r="H82" s="79"/>
      <c r="I82" s="157"/>
      <c r="J82" s="148"/>
      <c r="K82" s="148"/>
      <c r="L82" s="100"/>
      <c r="M82" s="100"/>
      <c r="N82" s="100"/>
      <c r="O82" s="100"/>
      <c r="P82" s="100"/>
      <c r="Q82" s="100"/>
      <c r="R82" s="79"/>
      <c r="S82" s="2"/>
      <c r="T82" s="2"/>
      <c r="U82" s="2"/>
      <c r="V82" s="2"/>
      <c r="W82" s="2"/>
    </row>
    <row r="83" spans="1:23" ht="16.2" x14ac:dyDescent="0.3">
      <c r="A83" s="13"/>
      <c r="B83" s="52" t="s">
        <v>248</v>
      </c>
      <c r="C83" s="85" t="str" cm="1">
        <f t="array" ref="C83">IFERROR((SUMPRODUCT((C79:G79 - C80)^2))/4, "")</f>
        <v/>
      </c>
      <c r="D83" s="79"/>
      <c r="E83" s="79"/>
      <c r="F83" s="79"/>
      <c r="G83" s="79"/>
      <c r="H83" s="79"/>
      <c r="I83" s="157"/>
      <c r="J83" s="148"/>
      <c r="K83" s="148"/>
      <c r="L83" s="100"/>
      <c r="M83" s="100"/>
      <c r="N83" s="100"/>
      <c r="O83" s="100"/>
      <c r="P83" s="100"/>
      <c r="Q83" s="100"/>
      <c r="R83" s="79"/>
      <c r="S83" s="2"/>
      <c r="T83" s="2"/>
      <c r="U83" s="2"/>
      <c r="V83" s="2"/>
      <c r="W83" s="2"/>
    </row>
    <row r="84" spans="1:23" ht="15.6" x14ac:dyDescent="0.3">
      <c r="A84" s="13"/>
      <c r="B84" s="113" t="s">
        <v>249</v>
      </c>
      <c r="C84" s="84" t="str">
        <f>IFERROR(SQRT(C82),"")</f>
        <v/>
      </c>
      <c r="E84" s="83"/>
      <c r="F84" s="79"/>
      <c r="G84" s="83"/>
      <c r="H84" s="83"/>
      <c r="I84" s="157"/>
      <c r="J84" s="147"/>
      <c r="K84" s="147"/>
      <c r="L84" s="100"/>
      <c r="M84" s="100"/>
      <c r="N84" s="100"/>
      <c r="O84" s="100"/>
      <c r="P84" s="100"/>
      <c r="Q84" s="100"/>
      <c r="R84" s="79"/>
      <c r="S84" s="2"/>
      <c r="T84" s="2"/>
      <c r="U84" s="2"/>
      <c r="V84" s="2"/>
      <c r="W84" s="2"/>
    </row>
    <row r="85" spans="1:23" ht="15.6" x14ac:dyDescent="0.3">
      <c r="A85" s="13"/>
      <c r="B85" s="114" t="s">
        <v>254</v>
      </c>
      <c r="C85" s="135" t="str">
        <f>IFERROR(C84*100/C80, "")</f>
        <v/>
      </c>
      <c r="D85" s="79"/>
      <c r="E85" s="79"/>
      <c r="F85" s="79"/>
      <c r="G85" s="79"/>
      <c r="H85" s="79"/>
      <c r="I85" s="157"/>
      <c r="J85" s="147"/>
      <c r="K85" s="147"/>
      <c r="L85" s="100"/>
      <c r="M85" s="100"/>
      <c r="N85" s="100"/>
      <c r="O85" s="100"/>
      <c r="P85" s="100"/>
      <c r="Q85" s="100"/>
      <c r="R85" s="79"/>
      <c r="S85" s="2"/>
      <c r="T85" s="2"/>
      <c r="U85" s="2"/>
      <c r="V85" s="2"/>
      <c r="W85" s="2"/>
    </row>
    <row r="86" spans="1:23" ht="15.6" x14ac:dyDescent="0.3">
      <c r="A86" s="13"/>
      <c r="B86" s="113" t="s">
        <v>250</v>
      </c>
      <c r="C86" s="85" t="str">
        <f>IFERROR(SQRT((4/5)*C82+C83),"")</f>
        <v/>
      </c>
      <c r="D86" s="79"/>
      <c r="E86" s="83"/>
      <c r="F86" s="83"/>
      <c r="G86" s="79"/>
      <c r="H86" s="79"/>
      <c r="I86" s="157"/>
      <c r="J86" s="147"/>
      <c r="K86" s="147"/>
      <c r="L86" s="100"/>
      <c r="M86" s="100"/>
      <c r="N86" s="100"/>
      <c r="O86" s="100"/>
      <c r="P86" s="100"/>
      <c r="Q86" s="100"/>
      <c r="R86" s="79"/>
      <c r="S86" s="2"/>
      <c r="T86" s="2"/>
      <c r="U86" s="2"/>
      <c r="V86" s="2"/>
      <c r="W86" s="2"/>
    </row>
    <row r="87" spans="1:23" ht="15.6" x14ac:dyDescent="0.3">
      <c r="A87" s="13"/>
      <c r="B87" s="114" t="s">
        <v>255</v>
      </c>
      <c r="C87" s="135" t="str">
        <f>IFERROR(C86*100/C80,"")</f>
        <v/>
      </c>
      <c r="D87" s="79"/>
      <c r="E87" s="83"/>
      <c r="F87" s="83"/>
      <c r="G87" s="79"/>
      <c r="H87" s="79"/>
      <c r="I87" s="157"/>
      <c r="J87" s="148"/>
      <c r="K87" s="148"/>
      <c r="L87" s="100"/>
      <c r="M87" s="100"/>
      <c r="N87" s="100"/>
      <c r="O87" s="100"/>
      <c r="P87" s="25"/>
      <c r="Q87" s="40"/>
      <c r="R87" s="26"/>
      <c r="S87" s="2"/>
      <c r="T87" s="2"/>
      <c r="U87" s="2"/>
      <c r="V87" s="2"/>
      <c r="W87" s="2"/>
    </row>
    <row r="88" spans="1:23" ht="15.6" customHeight="1" x14ac:dyDescent="0.3">
      <c r="A88" s="13"/>
      <c r="B88" s="6"/>
      <c r="C88" s="2"/>
      <c r="D88" s="40"/>
      <c r="E88" s="83"/>
      <c r="F88" s="83"/>
      <c r="G88" s="38"/>
      <c r="H88" s="38"/>
      <c r="I88" s="157"/>
      <c r="J88" s="148"/>
      <c r="K88" s="148"/>
      <c r="L88" s="100"/>
      <c r="M88" s="100"/>
      <c r="N88" s="100"/>
      <c r="O88" s="100"/>
      <c r="P88" s="17"/>
      <c r="Q88" s="26"/>
      <c r="R88" s="26"/>
      <c r="S88" s="2"/>
      <c r="T88" s="2"/>
      <c r="U88" s="2"/>
      <c r="V88" s="2"/>
      <c r="W88" s="2"/>
    </row>
    <row r="89" spans="1:23" ht="15.6" x14ac:dyDescent="0.3">
      <c r="A89" s="13"/>
      <c r="B89" s="115" t="s">
        <v>163</v>
      </c>
      <c r="C89" s="64" t="str">
        <f>IFERROR(((C80*100/C70)-100), " ")</f>
        <v xml:space="preserve"> </v>
      </c>
      <c r="D89" s="2"/>
      <c r="E89" s="83"/>
      <c r="F89" s="83"/>
      <c r="G89" s="2"/>
      <c r="H89" s="2"/>
      <c r="I89" s="157"/>
      <c r="J89" s="147"/>
      <c r="K89" s="147"/>
      <c r="L89" s="100"/>
      <c r="M89" s="100"/>
      <c r="N89" s="100"/>
      <c r="O89" s="100"/>
      <c r="P89" s="17"/>
      <c r="Q89" s="26"/>
      <c r="R89" s="26"/>
      <c r="S89" s="2"/>
      <c r="T89" s="2"/>
      <c r="U89" s="2"/>
      <c r="V89" s="2"/>
      <c r="W89" s="2"/>
    </row>
    <row r="90" spans="1:23" x14ac:dyDescent="0.3">
      <c r="A90" s="2"/>
      <c r="B90" s="83"/>
      <c r="C90" s="83"/>
      <c r="D90" s="83"/>
      <c r="E90" s="101"/>
      <c r="F90" s="101"/>
      <c r="G90" s="101"/>
      <c r="H90" s="79"/>
      <c r="I90" s="157"/>
      <c r="J90" s="147"/>
      <c r="K90" s="147"/>
      <c r="L90" s="100"/>
      <c r="M90" s="100"/>
      <c r="N90" s="100"/>
      <c r="O90" s="100"/>
      <c r="P90" s="2"/>
      <c r="Q90" s="2"/>
      <c r="R90" s="2"/>
      <c r="S90" s="2"/>
      <c r="T90" s="2"/>
      <c r="U90" s="2"/>
      <c r="V90" s="2"/>
      <c r="W90" s="2"/>
    </row>
    <row r="91" spans="1:23" x14ac:dyDescent="0.3">
      <c r="A91" s="2"/>
      <c r="B91" s="83"/>
      <c r="C91" s="83"/>
      <c r="D91" s="83"/>
      <c r="E91" s="40"/>
      <c r="F91" s="40"/>
      <c r="G91" s="40"/>
      <c r="H91" s="79"/>
      <c r="I91" s="157"/>
      <c r="J91" s="147"/>
      <c r="K91" s="147"/>
      <c r="L91" s="100"/>
      <c r="M91" s="100"/>
      <c r="N91" s="100"/>
      <c r="O91" s="100"/>
      <c r="P91" s="2"/>
      <c r="Q91" s="2"/>
      <c r="R91" s="2"/>
      <c r="S91" s="2"/>
      <c r="T91" s="2"/>
      <c r="U91" s="2"/>
      <c r="V91" s="2"/>
      <c r="W91" s="2"/>
    </row>
    <row r="92" spans="1:23" x14ac:dyDescent="0.3">
      <c r="A92" s="2"/>
      <c r="B92" s="2"/>
      <c r="C92" s="40"/>
      <c r="D92" s="40"/>
      <c r="E92" s="40"/>
      <c r="F92" s="40"/>
      <c r="G92" s="40"/>
      <c r="H92" s="79"/>
      <c r="I92" s="157"/>
      <c r="J92" s="148"/>
      <c r="K92" s="148"/>
      <c r="L92" s="100"/>
      <c r="M92" s="100"/>
      <c r="N92" s="100"/>
      <c r="O92" s="100"/>
      <c r="P92" s="2"/>
      <c r="Q92" s="2"/>
      <c r="R92" s="2"/>
      <c r="S92" s="2"/>
      <c r="T92" s="2"/>
      <c r="U92" s="2"/>
      <c r="V92" s="2"/>
      <c r="W92" s="2"/>
    </row>
    <row r="93" spans="1:23" x14ac:dyDescent="0.3">
      <c r="A93" s="2"/>
      <c r="B93" s="2"/>
      <c r="C93" s="40"/>
      <c r="D93" s="40"/>
      <c r="E93" s="40"/>
      <c r="F93" s="40"/>
      <c r="G93" s="40"/>
      <c r="H93" s="79"/>
      <c r="I93" s="157"/>
      <c r="J93" s="148"/>
      <c r="K93" s="148"/>
      <c r="L93" s="100"/>
      <c r="M93" s="100"/>
      <c r="N93" s="100"/>
      <c r="O93" s="100"/>
      <c r="P93" s="2"/>
      <c r="Q93" s="2"/>
      <c r="R93" s="2"/>
      <c r="S93" s="2"/>
      <c r="T93" s="2"/>
      <c r="U93" s="2"/>
      <c r="V93" s="2"/>
      <c r="W93" s="2"/>
    </row>
    <row r="94" spans="1:23" x14ac:dyDescent="0.3">
      <c r="A94" s="2"/>
      <c r="B94" s="2"/>
      <c r="C94" s="38"/>
      <c r="D94" s="38"/>
      <c r="E94" s="38"/>
      <c r="F94" s="38"/>
      <c r="G94" s="38"/>
      <c r="H94" s="79"/>
      <c r="I94" s="3" t="s">
        <v>161</v>
      </c>
      <c r="J94" s="49" t="str">
        <f>IFERROR(AVERAGE(J74:K93)," ")</f>
        <v xml:space="preserve"> </v>
      </c>
      <c r="K94" s="9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</row>
    <row r="95" spans="1:23" x14ac:dyDescent="0.3">
      <c r="A95" s="2"/>
      <c r="B95" s="2"/>
      <c r="C95" s="38"/>
      <c r="D95" s="38"/>
      <c r="E95" s="38"/>
      <c r="F95" s="38"/>
      <c r="G95" s="38"/>
      <c r="H95" s="79"/>
      <c r="I95" s="103" t="s">
        <v>53</v>
      </c>
      <c r="J95" s="49" t="str">
        <f>IFERROR(STDEV(J74:K93)," ")</f>
        <v xml:space="preserve"> </v>
      </c>
      <c r="K95" s="9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</row>
    <row r="96" spans="1:23" x14ac:dyDescent="0.3">
      <c r="A96" s="2"/>
      <c r="B96" s="80"/>
      <c r="C96" s="92"/>
      <c r="D96" s="92"/>
      <c r="E96" s="92"/>
      <c r="F96" s="92"/>
      <c r="G96" s="92"/>
      <c r="H96" s="92"/>
      <c r="I96" s="114" t="s">
        <v>60</v>
      </c>
      <c r="J96" s="64" t="str">
        <f>IFERROR(J95*100/J94,"")</f>
        <v/>
      </c>
      <c r="K96" s="9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</row>
    <row r="97" spans="1:23" x14ac:dyDescent="0.3">
      <c r="A97" s="2"/>
      <c r="B97" s="80"/>
      <c r="C97" s="92"/>
      <c r="D97" s="2"/>
      <c r="E97" s="83"/>
      <c r="F97" s="79"/>
      <c r="G97" s="83"/>
      <c r="H97" s="83"/>
      <c r="I97" s="115" t="s">
        <v>31</v>
      </c>
      <c r="J97" s="64" t="str">
        <f>IFERROR(((J94*100/C70)-100), " ")</f>
        <v xml:space="preserve"> </v>
      </c>
      <c r="K97" s="9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</row>
    <row r="98" spans="1:23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</row>
    <row r="99" spans="1:23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</row>
    <row r="100" spans="1:23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</row>
    <row r="101" spans="1:23" ht="14.4" customHeight="1" x14ac:dyDescent="0.3">
      <c r="A101" s="2"/>
      <c r="B101" s="256" t="s">
        <v>144</v>
      </c>
      <c r="C101" s="256"/>
      <c r="D101" s="255" t="s">
        <v>171</v>
      </c>
      <c r="E101" s="102" t="s">
        <v>101</v>
      </c>
      <c r="F101" s="102"/>
      <c r="G101" s="44" t="s">
        <v>39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</row>
    <row r="102" spans="1:23" x14ac:dyDescent="0.3">
      <c r="A102" s="2"/>
      <c r="B102" s="256"/>
      <c r="C102" s="256"/>
      <c r="D102" s="255"/>
      <c r="E102" s="102" t="s">
        <v>172</v>
      </c>
      <c r="F102" s="102"/>
      <c r="G102" s="44" t="s">
        <v>40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</row>
    <row r="103" spans="1:23" x14ac:dyDescent="0.3">
      <c r="A103" s="2"/>
      <c r="B103" s="256"/>
      <c r="C103" s="256"/>
      <c r="D103" s="255" t="s">
        <v>100</v>
      </c>
      <c r="E103" s="102" t="s">
        <v>106</v>
      </c>
      <c r="F103" s="102"/>
      <c r="G103" s="44" t="s">
        <v>39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</row>
    <row r="104" spans="1:23" x14ac:dyDescent="0.3">
      <c r="A104" s="2"/>
      <c r="B104" s="256"/>
      <c r="C104" s="256"/>
      <c r="D104" s="255"/>
      <c r="E104" s="102" t="s">
        <v>160</v>
      </c>
      <c r="F104" s="102"/>
      <c r="G104" s="44" t="s">
        <v>40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</row>
    <row r="105" spans="1:23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</row>
    <row r="106" spans="1:23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</row>
    <row r="107" spans="1:23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3"/>
      <c r="U107" s="3"/>
      <c r="V107" s="3"/>
    </row>
    <row r="108" spans="1:23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3"/>
      <c r="U108" s="3"/>
      <c r="V108" s="3"/>
    </row>
    <row r="109" spans="1:23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3"/>
      <c r="U109" s="3"/>
      <c r="V109" s="3"/>
    </row>
    <row r="110" spans="1:23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3"/>
      <c r="U110" s="3"/>
      <c r="V110" s="3"/>
    </row>
    <row r="111" spans="1:23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3"/>
      <c r="U111" s="3"/>
      <c r="V111" s="3"/>
    </row>
    <row r="112" spans="1:23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3"/>
      <c r="U112" s="3"/>
      <c r="V112" s="3"/>
    </row>
    <row r="113" spans="1:22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3"/>
      <c r="U113" s="3"/>
      <c r="V113" s="3"/>
    </row>
    <row r="114" spans="1:22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3"/>
      <c r="U114" s="3"/>
      <c r="V114" s="3"/>
    </row>
    <row r="115" spans="1:22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3"/>
      <c r="U115" s="3"/>
      <c r="V115" s="3"/>
    </row>
    <row r="116" spans="1:22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3"/>
      <c r="U116" s="3"/>
      <c r="V116" s="3"/>
    </row>
    <row r="117" spans="1:22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3"/>
      <c r="U117" s="3"/>
      <c r="V117" s="3"/>
    </row>
    <row r="118" spans="1:22" x14ac:dyDescent="0.3">
      <c r="A118" s="4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4"/>
      <c r="P118" s="4"/>
      <c r="Q118" s="4"/>
      <c r="R118" s="4"/>
      <c r="T118" s="3"/>
      <c r="U118" s="3"/>
      <c r="V118" s="3" t="s">
        <v>262</v>
      </c>
    </row>
  </sheetData>
  <sheetProtection algorithmName="SHA-512" hashValue="8rgEnokcfgKCvyfLfj7JoDJ0OlZklBM50El7mXJ8tzGzhbrcUa5GQY0Z8iV1TnXpWsgWACthTnmG/+LC38ZPEQ==" saltValue="D9e51DV8lrHwfuiz5r4dlg==" spinCount="100000" sheet="1" formatCells="0"/>
  <mergeCells count="29">
    <mergeCell ref="A1:W1"/>
    <mergeCell ref="A3:W3"/>
    <mergeCell ref="B12:B16"/>
    <mergeCell ref="J11:K11"/>
    <mergeCell ref="M12:M16"/>
    <mergeCell ref="U11:V11"/>
    <mergeCell ref="B10:G10"/>
    <mergeCell ref="B5:G5"/>
    <mergeCell ref="B6:G6"/>
    <mergeCell ref="I10:K10"/>
    <mergeCell ref="M10:R10"/>
    <mergeCell ref="T10:V10"/>
    <mergeCell ref="I5:I6"/>
    <mergeCell ref="A2:W2"/>
    <mergeCell ref="T40:V40"/>
    <mergeCell ref="U41:V41"/>
    <mergeCell ref="M42:M46"/>
    <mergeCell ref="B72:G72"/>
    <mergeCell ref="I72:K72"/>
    <mergeCell ref="B40:G40"/>
    <mergeCell ref="I40:K40"/>
    <mergeCell ref="J41:K41"/>
    <mergeCell ref="B42:B46"/>
    <mergeCell ref="M40:R40"/>
    <mergeCell ref="J73:K73"/>
    <mergeCell ref="B74:B78"/>
    <mergeCell ref="D101:D102"/>
    <mergeCell ref="B101:C104"/>
    <mergeCell ref="D103:D104"/>
  </mergeCells>
  <conditionalFormatting sqref="C23 C25 J34">
    <cfRule type="cellIs" dxfId="30" priority="38" operator="lessThanOrEqual">
      <formula>20</formula>
    </cfRule>
    <cfRule type="cellIs" dxfId="29" priority="39" operator="greaterThan">
      <formula>20</formula>
    </cfRule>
  </conditionalFormatting>
  <conditionalFormatting sqref="C23 N23 C25 N25 C27 N27 J34:J35 U34:U35 C53 N53 C55 N55 C57 N57 J64:J65 U64:U65 C85 C87 C89 J96:J97">
    <cfRule type="containsBlanks" dxfId="28" priority="35">
      <formula>LEN(TRIM(C23))=0</formula>
    </cfRule>
  </conditionalFormatting>
  <conditionalFormatting sqref="C27 J35">
    <cfRule type="cellIs" dxfId="27" priority="36" operator="notBetween">
      <formula>-20</formula>
      <formula>20</formula>
    </cfRule>
    <cfRule type="cellIs" dxfId="26" priority="37" operator="between">
      <formula>-20</formula>
      <formula>20</formula>
    </cfRule>
  </conditionalFormatting>
  <conditionalFormatting sqref="N23 N25 U34 C53 N53 C55 N55 J64 U64 C85 C87 J96">
    <cfRule type="cellIs" dxfId="25" priority="87" operator="lessThanOrEqual">
      <formula>15</formula>
    </cfRule>
    <cfRule type="cellIs" dxfId="24" priority="88" operator="greaterThan">
      <formula>15</formula>
    </cfRule>
  </conditionalFormatting>
  <conditionalFormatting sqref="N27 U35 C57 N57 J65 U65 C89 J97">
    <cfRule type="cellIs" dxfId="23" priority="85" operator="notBetween">
      <formula>-15</formula>
      <formula>15</formula>
    </cfRule>
    <cfRule type="cellIs" dxfId="22" priority="86" operator="between">
      <formula>-15</formula>
      <formula>15</formula>
    </cfRule>
  </conditionalFormatting>
  <printOptions horizontalCentered="1" verticalCentered="1"/>
  <pageMargins left="0" right="0" top="0" bottom="0" header="0" footer="0"/>
  <pageSetup paperSize="9" scale="52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5D224-F9F6-4D73-849C-4E37E90C13D8}">
  <sheetPr codeName="Foglio4">
    <pageSetUpPr fitToPage="1"/>
  </sheetPr>
  <dimension ref="A1:U106"/>
  <sheetViews>
    <sheetView tabSelected="1" topLeftCell="A73" zoomScale="70" zoomScaleNormal="70" workbookViewId="0">
      <selection activeCell="L21" sqref="L21"/>
    </sheetView>
  </sheetViews>
  <sheetFormatPr defaultRowHeight="14.4" x14ac:dyDescent="0.3"/>
  <cols>
    <col min="1" max="2" width="11.77734375" customWidth="1"/>
    <col min="3" max="3" width="11.88671875" customWidth="1"/>
    <col min="4" max="4" width="11.6640625" customWidth="1"/>
    <col min="5" max="5" width="11.77734375" customWidth="1"/>
    <col min="6" max="6" width="11.88671875" customWidth="1"/>
    <col min="7" max="9" width="11.77734375" customWidth="1"/>
    <col min="10" max="10" width="11.88671875" customWidth="1"/>
    <col min="11" max="11" width="12.21875" customWidth="1"/>
    <col min="12" max="12" width="11.88671875" bestFit="1" customWidth="1"/>
    <col min="13" max="13" width="13" customWidth="1"/>
    <col min="14" max="14" width="11.88671875" bestFit="1" customWidth="1"/>
    <col min="15" max="15" width="11.88671875" customWidth="1"/>
    <col min="16" max="16" width="12.109375" customWidth="1"/>
    <col min="17" max="17" width="4.109375" customWidth="1"/>
  </cols>
  <sheetData>
    <row r="1" spans="1:18" s="1" customFormat="1" ht="23.4" customHeight="1" x14ac:dyDescent="0.3">
      <c r="A1" s="189" t="s">
        <v>240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</row>
    <row r="2" spans="1:18" s="1" customFormat="1" ht="23.4" customHeight="1" x14ac:dyDescent="0.3">
      <c r="A2" s="189" t="s">
        <v>242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</row>
    <row r="3" spans="1:18" s="1" customFormat="1" ht="23.4" customHeight="1" x14ac:dyDescent="0.45">
      <c r="A3" s="190" t="s">
        <v>270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  <c r="R3"/>
    </row>
    <row r="4" spans="1:18" s="1" customFormat="1" ht="14.4" customHeight="1" x14ac:dyDescent="0.4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/>
    </row>
    <row r="5" spans="1:18" x14ac:dyDescent="0.3">
      <c r="A5" s="63" t="s">
        <v>1</v>
      </c>
      <c r="B5" s="191"/>
      <c r="C5" s="191"/>
      <c r="D5" s="191"/>
      <c r="E5" s="191"/>
      <c r="F5" s="191"/>
      <c r="G5" s="191"/>
      <c r="H5" s="45"/>
      <c r="I5" s="45"/>
      <c r="J5" s="45"/>
      <c r="K5" s="45"/>
      <c r="L5" s="45"/>
      <c r="M5" s="45"/>
      <c r="N5" s="45"/>
      <c r="O5" s="45"/>
      <c r="P5" s="2"/>
      <c r="Q5" s="2"/>
    </row>
    <row r="6" spans="1:18" x14ac:dyDescent="0.3">
      <c r="A6" s="63" t="s">
        <v>2</v>
      </c>
      <c r="B6" s="192"/>
      <c r="C6" s="192"/>
      <c r="D6" s="192"/>
      <c r="E6" s="192"/>
      <c r="F6" s="192"/>
      <c r="G6" s="192"/>
      <c r="H6" s="45"/>
      <c r="I6" s="45"/>
      <c r="J6" s="45"/>
      <c r="K6" s="45"/>
      <c r="L6" s="45"/>
      <c r="M6" s="45"/>
      <c r="N6" s="45"/>
      <c r="O6" s="45"/>
      <c r="P6" s="2"/>
      <c r="Q6" s="2"/>
    </row>
    <row r="7" spans="1:18" x14ac:dyDescent="0.3">
      <c r="A7" s="63"/>
      <c r="B7" s="352"/>
      <c r="C7" s="352"/>
      <c r="D7" s="352"/>
      <c r="E7" s="352"/>
      <c r="F7" s="352"/>
      <c r="G7" s="352"/>
      <c r="H7" s="45"/>
      <c r="I7" s="45"/>
      <c r="J7" s="45"/>
      <c r="K7" s="45"/>
      <c r="L7" s="45"/>
      <c r="M7" s="45"/>
      <c r="N7" s="45"/>
      <c r="O7" s="45"/>
      <c r="P7" s="2"/>
      <c r="Q7" s="2"/>
    </row>
    <row r="8" spans="1:18" x14ac:dyDescent="0.3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45"/>
      <c r="N8" s="45"/>
      <c r="O8" s="45"/>
      <c r="P8" s="2"/>
      <c r="Q8" s="2"/>
    </row>
    <row r="9" spans="1:18" x14ac:dyDescent="0.3">
      <c r="A9" s="63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45"/>
      <c r="N9" s="45"/>
      <c r="O9" s="45"/>
      <c r="P9" s="2"/>
      <c r="Q9" s="2"/>
    </row>
    <row r="10" spans="1:18" x14ac:dyDescent="0.3">
      <c r="A10" s="2"/>
      <c r="B10" s="264" t="s">
        <v>42</v>
      </c>
      <c r="C10" s="264"/>
      <c r="D10" s="264"/>
      <c r="E10" s="264"/>
      <c r="F10" s="264"/>
      <c r="G10" s="264"/>
      <c r="H10" s="264"/>
      <c r="I10" s="264"/>
      <c r="J10" s="63"/>
      <c r="K10" s="63"/>
      <c r="L10" s="63"/>
      <c r="M10" s="45"/>
      <c r="N10" s="45"/>
      <c r="O10" s="45"/>
      <c r="P10" s="2"/>
      <c r="Q10" s="2"/>
    </row>
    <row r="11" spans="1:18" x14ac:dyDescent="0.3">
      <c r="A11" s="2"/>
      <c r="B11" s="136"/>
      <c r="C11" s="91" t="s">
        <v>17</v>
      </c>
      <c r="D11" s="158"/>
      <c r="E11" s="40"/>
      <c r="F11" s="40"/>
      <c r="G11" s="91" t="s">
        <v>17</v>
      </c>
      <c r="H11" s="158"/>
      <c r="I11" s="40"/>
      <c r="J11" s="63"/>
      <c r="K11" s="63"/>
      <c r="L11" s="63"/>
      <c r="M11" s="45"/>
      <c r="N11" s="45"/>
      <c r="O11" s="45"/>
      <c r="P11" s="2"/>
      <c r="Q11" s="2"/>
    </row>
    <row r="12" spans="1:18" x14ac:dyDescent="0.3">
      <c r="A12" s="2"/>
      <c r="B12" s="63"/>
      <c r="C12" s="32" t="s">
        <v>182</v>
      </c>
      <c r="D12" s="148"/>
      <c r="E12" s="63"/>
      <c r="F12" s="46"/>
      <c r="G12" s="32" t="s">
        <v>183</v>
      </c>
      <c r="H12" s="148"/>
      <c r="I12" s="63"/>
      <c r="J12" s="63"/>
      <c r="K12" s="63"/>
      <c r="L12" s="63"/>
      <c r="M12" s="45"/>
      <c r="N12" s="45"/>
      <c r="O12" s="45"/>
      <c r="P12" s="2"/>
      <c r="Q12" s="2"/>
    </row>
    <row r="13" spans="1:18" x14ac:dyDescent="0.3">
      <c r="A13" s="2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45"/>
      <c r="N13" s="45"/>
      <c r="O13" s="45"/>
      <c r="P13" s="2"/>
      <c r="Q13" s="2"/>
    </row>
    <row r="14" spans="1:18" x14ac:dyDescent="0.3">
      <c r="A14" s="2"/>
      <c r="B14" s="40"/>
      <c r="C14" s="260" t="s">
        <v>6</v>
      </c>
      <c r="D14" s="261"/>
      <c r="E14" s="262"/>
      <c r="F14" s="40"/>
      <c r="G14" s="260" t="s">
        <v>6</v>
      </c>
      <c r="H14" s="261"/>
      <c r="I14" s="262"/>
      <c r="J14" s="63"/>
      <c r="K14" s="63"/>
      <c r="L14" s="63"/>
      <c r="M14" s="45"/>
      <c r="N14" s="45"/>
      <c r="O14" s="45"/>
      <c r="P14" s="2"/>
      <c r="Q14" s="2"/>
    </row>
    <row r="15" spans="1:18" ht="43.2" x14ac:dyDescent="0.3">
      <c r="A15" s="2"/>
      <c r="B15" s="136"/>
      <c r="C15" s="32" t="s">
        <v>52</v>
      </c>
      <c r="D15" s="32" t="s">
        <v>180</v>
      </c>
      <c r="E15" s="32" t="s">
        <v>238</v>
      </c>
      <c r="F15" s="40"/>
      <c r="G15" s="32" t="s">
        <v>52</v>
      </c>
      <c r="H15" s="32" t="s">
        <v>180</v>
      </c>
      <c r="I15" s="32" t="s">
        <v>238</v>
      </c>
      <c r="J15" s="63"/>
      <c r="K15" s="63"/>
      <c r="L15" s="63"/>
      <c r="M15" s="45"/>
      <c r="N15" s="45"/>
      <c r="O15" s="45"/>
      <c r="P15" s="2"/>
      <c r="Q15" s="2"/>
    </row>
    <row r="16" spans="1:18" x14ac:dyDescent="0.3">
      <c r="A16" s="2"/>
      <c r="B16" s="257" t="s">
        <v>174</v>
      </c>
      <c r="C16" s="151"/>
      <c r="D16" s="151"/>
      <c r="E16" s="49" t="str">
        <f>IF(C16="","",(C16*100/D16))</f>
        <v/>
      </c>
      <c r="F16" s="40"/>
      <c r="G16" s="151"/>
      <c r="H16" s="151"/>
      <c r="I16" s="49" t="str">
        <f>IF(G16="","",(G16*100/H16))</f>
        <v/>
      </c>
      <c r="J16" s="63"/>
      <c r="K16" s="63"/>
      <c r="L16" s="63"/>
      <c r="M16" s="45"/>
      <c r="N16" s="45"/>
      <c r="O16" s="45"/>
      <c r="P16" s="2"/>
      <c r="Q16" s="2"/>
    </row>
    <row r="17" spans="1:17" x14ac:dyDescent="0.3">
      <c r="A17" s="2"/>
      <c r="B17" s="258"/>
      <c r="C17" s="151"/>
      <c r="D17" s="151"/>
      <c r="E17" s="49" t="str">
        <f>IF(C17="","",(C17*100/D17))</f>
        <v/>
      </c>
      <c r="F17" s="40"/>
      <c r="G17" s="151"/>
      <c r="H17" s="151"/>
      <c r="I17" s="49" t="str">
        <f t="shared" ref="I17:I45" si="0">IF(G17="","",(G17*100/H17))</f>
        <v/>
      </c>
      <c r="J17" s="63"/>
      <c r="K17" s="63"/>
      <c r="L17" s="63"/>
      <c r="M17" s="45"/>
      <c r="N17" s="45"/>
      <c r="O17" s="45"/>
      <c r="P17" s="2"/>
      <c r="Q17" s="2"/>
    </row>
    <row r="18" spans="1:17" x14ac:dyDescent="0.3">
      <c r="A18" s="2"/>
      <c r="B18" s="258"/>
      <c r="C18" s="151"/>
      <c r="D18" s="151"/>
      <c r="E18" s="49" t="str">
        <f>IF(C18="","",(C18*100/D18))</f>
        <v/>
      </c>
      <c r="F18" s="92"/>
      <c r="G18" s="151"/>
      <c r="H18" s="151"/>
      <c r="I18" s="49" t="str">
        <f t="shared" si="0"/>
        <v/>
      </c>
      <c r="J18" s="63"/>
      <c r="K18" s="63"/>
      <c r="L18" s="63"/>
      <c r="M18" s="45"/>
      <c r="N18" s="45"/>
      <c r="O18" s="45"/>
      <c r="P18" s="2"/>
      <c r="Q18" s="2"/>
    </row>
    <row r="19" spans="1:17" x14ac:dyDescent="0.3">
      <c r="A19" s="2"/>
      <c r="B19" s="258"/>
      <c r="C19" s="151"/>
      <c r="D19" s="151"/>
      <c r="E19" s="49" t="str">
        <f>IF(C19="","",(C19*100/D19))</f>
        <v/>
      </c>
      <c r="F19" s="92"/>
      <c r="G19" s="151"/>
      <c r="H19" s="151"/>
      <c r="I19" s="49" t="str">
        <f t="shared" si="0"/>
        <v/>
      </c>
      <c r="J19" s="63"/>
      <c r="K19" s="63"/>
      <c r="L19" s="63"/>
      <c r="M19" s="45"/>
      <c r="N19" s="45"/>
      <c r="O19" s="45"/>
      <c r="P19" s="2"/>
      <c r="Q19" s="2"/>
    </row>
    <row r="20" spans="1:17" x14ac:dyDescent="0.3">
      <c r="A20" s="2"/>
      <c r="B20" s="259"/>
      <c r="C20" s="151"/>
      <c r="D20" s="151"/>
      <c r="E20" s="49" t="str">
        <f>IF(C20="","",(C20*100/D20))</f>
        <v/>
      </c>
      <c r="F20" s="92"/>
      <c r="G20" s="151"/>
      <c r="H20" s="151"/>
      <c r="I20" s="49" t="str">
        <f>IF(G20="","",(G20*100/H20))</f>
        <v/>
      </c>
      <c r="J20" s="63"/>
      <c r="K20" s="63"/>
      <c r="L20" s="63"/>
      <c r="M20" s="45"/>
      <c r="N20" s="45"/>
      <c r="O20" s="45"/>
      <c r="P20" s="2"/>
      <c r="Q20" s="2"/>
    </row>
    <row r="21" spans="1:17" x14ac:dyDescent="0.3">
      <c r="A21" s="2"/>
      <c r="B21" s="257" t="s">
        <v>175</v>
      </c>
      <c r="C21" s="151"/>
      <c r="D21" s="151"/>
      <c r="E21" s="49" t="str">
        <f t="shared" ref="E21:E45" si="1">IF(C21="","",(C21*100/D21))</f>
        <v/>
      </c>
      <c r="F21" s="92"/>
      <c r="G21" s="151"/>
      <c r="H21" s="151"/>
      <c r="I21" s="49" t="str">
        <f t="shared" si="0"/>
        <v/>
      </c>
      <c r="J21" s="63"/>
      <c r="K21" s="63"/>
      <c r="L21" s="63"/>
      <c r="M21" s="45"/>
      <c r="N21" s="45"/>
      <c r="O21" s="45"/>
      <c r="P21" s="2"/>
      <c r="Q21" s="2"/>
    </row>
    <row r="22" spans="1:17" x14ac:dyDescent="0.3">
      <c r="A22" s="2"/>
      <c r="B22" s="258"/>
      <c r="C22" s="151"/>
      <c r="D22" s="151"/>
      <c r="E22" s="49" t="str">
        <f t="shared" si="1"/>
        <v/>
      </c>
      <c r="F22" s="92"/>
      <c r="G22" s="151"/>
      <c r="H22" s="151"/>
      <c r="I22" s="49" t="str">
        <f t="shared" si="0"/>
        <v/>
      </c>
      <c r="J22" s="63"/>
      <c r="K22" s="63"/>
      <c r="L22" s="63"/>
      <c r="M22" s="45"/>
      <c r="N22" s="45"/>
      <c r="O22" s="45"/>
      <c r="P22" s="2"/>
      <c r="Q22" s="2"/>
    </row>
    <row r="23" spans="1:17" x14ac:dyDescent="0.3">
      <c r="A23" s="2"/>
      <c r="B23" s="258"/>
      <c r="C23" s="151"/>
      <c r="D23" s="151"/>
      <c r="E23" s="49" t="str">
        <f t="shared" si="1"/>
        <v/>
      </c>
      <c r="F23" s="92"/>
      <c r="G23" s="151"/>
      <c r="H23" s="151"/>
      <c r="I23" s="49" t="str">
        <f t="shared" si="0"/>
        <v/>
      </c>
      <c r="J23" s="63"/>
      <c r="K23" s="63"/>
      <c r="L23" s="63"/>
      <c r="M23" s="45"/>
      <c r="N23" s="45"/>
      <c r="O23" s="45"/>
      <c r="P23" s="2"/>
      <c r="Q23" s="2"/>
    </row>
    <row r="24" spans="1:17" x14ac:dyDescent="0.3">
      <c r="A24" s="2"/>
      <c r="B24" s="258"/>
      <c r="C24" s="151"/>
      <c r="D24" s="151"/>
      <c r="E24" s="49" t="str">
        <f t="shared" si="1"/>
        <v/>
      </c>
      <c r="F24" s="92"/>
      <c r="G24" s="151"/>
      <c r="H24" s="151"/>
      <c r="I24" s="49" t="str">
        <f t="shared" si="0"/>
        <v/>
      </c>
      <c r="J24" s="63"/>
      <c r="K24" s="63"/>
      <c r="L24" s="63"/>
      <c r="M24" s="45"/>
      <c r="N24" s="45"/>
      <c r="O24" s="45"/>
      <c r="P24" s="2"/>
      <c r="Q24" s="2"/>
    </row>
    <row r="25" spans="1:17" x14ac:dyDescent="0.3">
      <c r="A25" s="2"/>
      <c r="B25" s="259"/>
      <c r="C25" s="151"/>
      <c r="D25" s="151"/>
      <c r="E25" s="49" t="str">
        <f t="shared" si="1"/>
        <v/>
      </c>
      <c r="F25" s="92"/>
      <c r="G25" s="151"/>
      <c r="H25" s="151"/>
      <c r="I25" s="49" t="str">
        <f t="shared" si="0"/>
        <v/>
      </c>
      <c r="J25" s="63"/>
      <c r="K25" s="63"/>
      <c r="L25" s="63"/>
      <c r="M25" s="45"/>
      <c r="N25" s="45"/>
      <c r="O25" s="45"/>
      <c r="P25" s="2"/>
      <c r="Q25" s="2"/>
    </row>
    <row r="26" spans="1:17" x14ac:dyDescent="0.3">
      <c r="A26" s="2"/>
      <c r="B26" s="257" t="s">
        <v>176</v>
      </c>
      <c r="C26" s="151"/>
      <c r="D26" s="151"/>
      <c r="E26" s="49" t="str">
        <f t="shared" si="1"/>
        <v/>
      </c>
      <c r="F26" s="63"/>
      <c r="G26" s="151"/>
      <c r="H26" s="151"/>
      <c r="I26" s="49" t="str">
        <f t="shared" si="0"/>
        <v/>
      </c>
      <c r="J26" s="63"/>
      <c r="K26" s="63"/>
      <c r="L26" s="63"/>
      <c r="M26" s="45"/>
      <c r="N26" s="45"/>
      <c r="O26" s="45"/>
      <c r="P26" s="2"/>
      <c r="Q26" s="2"/>
    </row>
    <row r="27" spans="1:17" x14ac:dyDescent="0.3">
      <c r="A27" s="2"/>
      <c r="B27" s="258"/>
      <c r="C27" s="151"/>
      <c r="D27" s="151"/>
      <c r="E27" s="49" t="str">
        <f t="shared" si="1"/>
        <v/>
      </c>
      <c r="F27" s="74"/>
      <c r="G27" s="151"/>
      <c r="H27" s="151"/>
      <c r="I27" s="49" t="str">
        <f t="shared" si="0"/>
        <v/>
      </c>
      <c r="J27" s="63"/>
      <c r="K27" s="63"/>
      <c r="L27" s="63"/>
      <c r="M27" s="45"/>
      <c r="N27" s="45"/>
      <c r="O27" s="45"/>
      <c r="P27" s="2"/>
      <c r="Q27" s="2"/>
    </row>
    <row r="28" spans="1:17" x14ac:dyDescent="0.3">
      <c r="A28" s="2"/>
      <c r="B28" s="258"/>
      <c r="C28" s="151"/>
      <c r="D28" s="151"/>
      <c r="E28" s="49" t="str">
        <f t="shared" si="1"/>
        <v/>
      </c>
      <c r="F28" s="73"/>
      <c r="G28" s="151"/>
      <c r="H28" s="151"/>
      <c r="I28" s="49" t="str">
        <f t="shared" si="0"/>
        <v/>
      </c>
      <c r="J28" s="63"/>
      <c r="K28" s="63"/>
      <c r="L28" s="63"/>
      <c r="M28" s="45"/>
      <c r="N28" s="45"/>
      <c r="O28" s="45"/>
      <c r="P28" s="2"/>
      <c r="Q28" s="2"/>
    </row>
    <row r="29" spans="1:17" x14ac:dyDescent="0.3">
      <c r="A29" s="2"/>
      <c r="B29" s="258"/>
      <c r="C29" s="151"/>
      <c r="D29" s="151"/>
      <c r="E29" s="49" t="str">
        <f t="shared" si="1"/>
        <v/>
      </c>
      <c r="F29" s="73"/>
      <c r="G29" s="151"/>
      <c r="H29" s="151"/>
      <c r="I29" s="49" t="str">
        <f t="shared" si="0"/>
        <v/>
      </c>
      <c r="J29" s="63"/>
      <c r="K29" s="63"/>
      <c r="L29" s="63"/>
      <c r="M29" s="45"/>
      <c r="N29" s="45"/>
      <c r="O29" s="45"/>
      <c r="P29" s="2"/>
      <c r="Q29" s="2"/>
    </row>
    <row r="30" spans="1:17" x14ac:dyDescent="0.3">
      <c r="A30" s="2"/>
      <c r="B30" s="259"/>
      <c r="C30" s="151"/>
      <c r="D30" s="151"/>
      <c r="E30" s="49" t="str">
        <f t="shared" si="1"/>
        <v/>
      </c>
      <c r="F30" s="73"/>
      <c r="G30" s="151"/>
      <c r="H30" s="151"/>
      <c r="I30" s="49" t="str">
        <f t="shared" si="0"/>
        <v/>
      </c>
      <c r="J30" s="63"/>
      <c r="K30" s="63"/>
      <c r="L30" s="63"/>
      <c r="M30" s="45"/>
      <c r="N30" s="45"/>
      <c r="O30" s="45"/>
      <c r="P30" s="2"/>
      <c r="Q30" s="2"/>
    </row>
    <row r="31" spans="1:17" x14ac:dyDescent="0.3">
      <c r="A31" s="2"/>
      <c r="B31" s="257" t="s">
        <v>177</v>
      </c>
      <c r="C31" s="151"/>
      <c r="D31" s="151"/>
      <c r="E31" s="49" t="str">
        <f t="shared" si="1"/>
        <v/>
      </c>
      <c r="F31" s="73"/>
      <c r="G31" s="151"/>
      <c r="H31" s="151"/>
      <c r="I31" s="49" t="str">
        <f t="shared" si="0"/>
        <v/>
      </c>
      <c r="J31" s="63"/>
      <c r="K31" s="63"/>
      <c r="L31" s="63"/>
      <c r="M31" s="45"/>
      <c r="N31" s="45"/>
      <c r="O31" s="45"/>
      <c r="P31" s="2"/>
      <c r="Q31" s="2"/>
    </row>
    <row r="32" spans="1:17" x14ac:dyDescent="0.3">
      <c r="A32" s="2"/>
      <c r="B32" s="258"/>
      <c r="C32" s="151"/>
      <c r="D32" s="151"/>
      <c r="E32" s="49" t="str">
        <f t="shared" si="1"/>
        <v/>
      </c>
      <c r="F32" s="73"/>
      <c r="G32" s="151"/>
      <c r="H32" s="151"/>
      <c r="I32" s="49" t="str">
        <f t="shared" si="0"/>
        <v/>
      </c>
      <c r="J32" s="63"/>
      <c r="K32" s="63"/>
      <c r="L32" s="63"/>
      <c r="M32" s="45"/>
      <c r="N32" s="45"/>
      <c r="O32" s="45"/>
      <c r="P32" s="2"/>
      <c r="Q32" s="2"/>
    </row>
    <row r="33" spans="1:17" x14ac:dyDescent="0.3">
      <c r="A33" s="2"/>
      <c r="B33" s="258"/>
      <c r="C33" s="151"/>
      <c r="D33" s="151"/>
      <c r="E33" s="49" t="str">
        <f t="shared" si="1"/>
        <v/>
      </c>
      <c r="F33" s="73"/>
      <c r="G33" s="151"/>
      <c r="H33" s="151"/>
      <c r="I33" s="49" t="str">
        <f t="shared" si="0"/>
        <v/>
      </c>
      <c r="J33" s="63"/>
      <c r="K33" s="63"/>
      <c r="L33" s="63"/>
      <c r="M33" s="45"/>
      <c r="N33" s="45"/>
      <c r="O33" s="45"/>
      <c r="P33" s="2"/>
      <c r="Q33" s="2"/>
    </row>
    <row r="34" spans="1:17" x14ac:dyDescent="0.3">
      <c r="A34" s="2"/>
      <c r="B34" s="258"/>
      <c r="C34" s="151"/>
      <c r="D34" s="151"/>
      <c r="E34" s="49" t="str">
        <f t="shared" si="1"/>
        <v/>
      </c>
      <c r="F34" s="73"/>
      <c r="G34" s="151"/>
      <c r="H34" s="151"/>
      <c r="I34" s="49" t="str">
        <f t="shared" si="0"/>
        <v/>
      </c>
      <c r="J34" s="63"/>
      <c r="K34" s="63"/>
      <c r="L34" s="63"/>
      <c r="M34" s="45"/>
      <c r="N34" s="45"/>
      <c r="O34" s="45"/>
      <c r="P34" s="2"/>
      <c r="Q34" s="2"/>
    </row>
    <row r="35" spans="1:17" x14ac:dyDescent="0.3">
      <c r="A35" s="2"/>
      <c r="B35" s="259"/>
      <c r="C35" s="151"/>
      <c r="D35" s="151"/>
      <c r="E35" s="49" t="str">
        <f t="shared" si="1"/>
        <v/>
      </c>
      <c r="F35" s="73"/>
      <c r="G35" s="151"/>
      <c r="H35" s="151"/>
      <c r="I35" s="49" t="str">
        <f t="shared" si="0"/>
        <v/>
      </c>
      <c r="J35" s="63"/>
      <c r="K35" s="63"/>
      <c r="L35" s="63"/>
      <c r="M35" s="45"/>
      <c r="N35" s="45"/>
      <c r="O35" s="45"/>
      <c r="P35" s="2"/>
      <c r="Q35" s="2"/>
    </row>
    <row r="36" spans="1:17" x14ac:dyDescent="0.3">
      <c r="A36" s="2"/>
      <c r="B36" s="257" t="s">
        <v>178</v>
      </c>
      <c r="C36" s="151"/>
      <c r="D36" s="151"/>
      <c r="E36" s="49" t="str">
        <f t="shared" si="1"/>
        <v/>
      </c>
      <c r="F36" s="73"/>
      <c r="G36" s="151"/>
      <c r="H36" s="151"/>
      <c r="I36" s="49" t="str">
        <f t="shared" si="0"/>
        <v/>
      </c>
      <c r="J36" s="63"/>
      <c r="K36" s="63"/>
      <c r="L36" s="63"/>
      <c r="M36" s="45"/>
      <c r="N36" s="45"/>
      <c r="O36" s="45"/>
      <c r="P36" s="2"/>
      <c r="Q36" s="2"/>
    </row>
    <row r="37" spans="1:17" x14ac:dyDescent="0.3">
      <c r="A37" s="2"/>
      <c r="B37" s="258"/>
      <c r="C37" s="151"/>
      <c r="D37" s="151"/>
      <c r="E37" s="49" t="str">
        <f t="shared" si="1"/>
        <v/>
      </c>
      <c r="F37" s="73"/>
      <c r="G37" s="151"/>
      <c r="H37" s="151"/>
      <c r="I37" s="49" t="str">
        <f t="shared" si="0"/>
        <v/>
      </c>
      <c r="J37" s="63"/>
      <c r="K37" s="63"/>
      <c r="L37" s="63"/>
      <c r="M37" s="45"/>
      <c r="N37" s="45"/>
      <c r="O37" s="45"/>
      <c r="P37" s="2"/>
      <c r="Q37" s="2"/>
    </row>
    <row r="38" spans="1:17" x14ac:dyDescent="0.3">
      <c r="A38" s="2"/>
      <c r="B38" s="258"/>
      <c r="C38" s="151"/>
      <c r="D38" s="151"/>
      <c r="E38" s="49" t="str">
        <f t="shared" si="1"/>
        <v/>
      </c>
      <c r="F38" s="73"/>
      <c r="G38" s="151"/>
      <c r="H38" s="151"/>
      <c r="I38" s="49" t="str">
        <f t="shared" si="0"/>
        <v/>
      </c>
      <c r="J38" s="63"/>
      <c r="K38" s="63"/>
      <c r="L38" s="63"/>
      <c r="M38" s="45"/>
      <c r="N38" s="45"/>
      <c r="O38" s="45"/>
      <c r="P38" s="2"/>
      <c r="Q38" s="2"/>
    </row>
    <row r="39" spans="1:17" x14ac:dyDescent="0.3">
      <c r="A39" s="2"/>
      <c r="B39" s="258"/>
      <c r="C39" s="151"/>
      <c r="D39" s="151"/>
      <c r="E39" s="49" t="str">
        <f t="shared" si="1"/>
        <v/>
      </c>
      <c r="F39" s="73"/>
      <c r="G39" s="151"/>
      <c r="H39" s="151"/>
      <c r="I39" s="49" t="str">
        <f t="shared" si="0"/>
        <v/>
      </c>
      <c r="J39" s="63"/>
      <c r="K39" s="63"/>
      <c r="L39" s="63"/>
      <c r="M39" s="45"/>
      <c r="N39" s="45"/>
      <c r="O39" s="45"/>
      <c r="P39" s="2"/>
      <c r="Q39" s="2"/>
    </row>
    <row r="40" spans="1:17" x14ac:dyDescent="0.3">
      <c r="A40" s="2"/>
      <c r="B40" s="259"/>
      <c r="C40" s="151"/>
      <c r="D40" s="151"/>
      <c r="E40" s="49" t="str">
        <f t="shared" si="1"/>
        <v/>
      </c>
      <c r="F40" s="73"/>
      <c r="G40" s="151"/>
      <c r="H40" s="151"/>
      <c r="I40" s="49" t="str">
        <f t="shared" si="0"/>
        <v/>
      </c>
      <c r="J40" s="63"/>
      <c r="K40" s="63"/>
      <c r="L40" s="63"/>
      <c r="M40" s="45"/>
      <c r="N40" s="45"/>
      <c r="O40" s="45"/>
      <c r="P40" s="2"/>
      <c r="Q40" s="2"/>
    </row>
    <row r="41" spans="1:17" x14ac:dyDescent="0.3">
      <c r="A41" s="2"/>
      <c r="B41" s="257" t="s">
        <v>179</v>
      </c>
      <c r="C41" s="151"/>
      <c r="D41" s="151"/>
      <c r="E41" s="49" t="str">
        <f t="shared" si="1"/>
        <v/>
      </c>
      <c r="F41" s="73"/>
      <c r="G41" s="151"/>
      <c r="H41" s="151"/>
      <c r="I41" s="49" t="str">
        <f t="shared" si="0"/>
        <v/>
      </c>
      <c r="J41" s="63"/>
      <c r="K41" s="63"/>
      <c r="L41" s="63"/>
      <c r="M41" s="45"/>
      <c r="N41" s="45"/>
      <c r="O41" s="45"/>
      <c r="P41" s="2"/>
      <c r="Q41" s="2"/>
    </row>
    <row r="42" spans="1:17" x14ac:dyDescent="0.3">
      <c r="A42" s="2"/>
      <c r="B42" s="258"/>
      <c r="C42" s="151"/>
      <c r="D42" s="151"/>
      <c r="E42" s="49" t="str">
        <f t="shared" si="1"/>
        <v/>
      </c>
      <c r="F42" s="73"/>
      <c r="G42" s="151"/>
      <c r="H42" s="151"/>
      <c r="I42" s="49" t="str">
        <f t="shared" si="0"/>
        <v/>
      </c>
      <c r="J42" s="63"/>
      <c r="K42" s="63"/>
      <c r="L42" s="63"/>
      <c r="M42" s="45"/>
      <c r="N42" s="45"/>
      <c r="O42" s="45"/>
      <c r="P42" s="2"/>
      <c r="Q42" s="2"/>
    </row>
    <row r="43" spans="1:17" x14ac:dyDescent="0.3">
      <c r="A43" s="2"/>
      <c r="B43" s="258"/>
      <c r="C43" s="151"/>
      <c r="D43" s="151"/>
      <c r="E43" s="49" t="str">
        <f t="shared" si="1"/>
        <v/>
      </c>
      <c r="F43" s="73"/>
      <c r="G43" s="151"/>
      <c r="H43" s="151"/>
      <c r="I43" s="49" t="str">
        <f t="shared" si="0"/>
        <v/>
      </c>
      <c r="J43" s="63"/>
      <c r="K43" s="63"/>
      <c r="L43" s="63"/>
      <c r="M43" s="45"/>
      <c r="N43" s="45"/>
      <c r="O43" s="45"/>
      <c r="P43" s="2"/>
      <c r="Q43" s="2"/>
    </row>
    <row r="44" spans="1:17" x14ac:dyDescent="0.3">
      <c r="A44" s="2"/>
      <c r="B44" s="258"/>
      <c r="C44" s="151"/>
      <c r="D44" s="151"/>
      <c r="E44" s="49" t="str">
        <f t="shared" si="1"/>
        <v/>
      </c>
      <c r="F44" s="73"/>
      <c r="G44" s="151"/>
      <c r="H44" s="151"/>
      <c r="I44" s="49" t="str">
        <f t="shared" si="0"/>
        <v/>
      </c>
      <c r="J44" s="63"/>
      <c r="K44" s="63"/>
      <c r="L44" s="63"/>
      <c r="M44" s="45"/>
      <c r="N44" s="45"/>
      <c r="O44" s="45"/>
      <c r="P44" s="2"/>
      <c r="Q44" s="2"/>
    </row>
    <row r="45" spans="1:17" x14ac:dyDescent="0.3">
      <c r="A45" s="2"/>
      <c r="B45" s="259"/>
      <c r="C45" s="151"/>
      <c r="D45" s="151"/>
      <c r="E45" s="49" t="str">
        <f t="shared" si="1"/>
        <v/>
      </c>
      <c r="F45" s="73"/>
      <c r="G45" s="151"/>
      <c r="H45" s="151"/>
      <c r="I45" s="49" t="str">
        <f t="shared" si="0"/>
        <v/>
      </c>
      <c r="J45" s="63"/>
      <c r="K45" s="63"/>
      <c r="L45" s="63"/>
      <c r="M45" s="45"/>
      <c r="N45" s="45"/>
      <c r="O45" s="45"/>
      <c r="P45" s="2"/>
      <c r="Q45" s="2"/>
    </row>
    <row r="46" spans="1:17" x14ac:dyDescent="0.3">
      <c r="A46" s="73"/>
      <c r="B46" s="73"/>
      <c r="C46" s="73"/>
      <c r="D46" s="73"/>
      <c r="E46" s="73"/>
      <c r="F46" s="73"/>
      <c r="G46" s="73"/>
      <c r="H46" s="73"/>
      <c r="I46" s="73"/>
      <c r="J46" s="63"/>
      <c r="K46" s="63"/>
      <c r="L46" s="63"/>
      <c r="M46" s="45"/>
      <c r="N46" s="45"/>
      <c r="O46" s="45"/>
      <c r="P46" s="2"/>
      <c r="Q46" s="2"/>
    </row>
    <row r="47" spans="1:17" x14ac:dyDescent="0.3">
      <c r="A47" s="2"/>
      <c r="B47" s="48"/>
      <c r="C47" s="38"/>
      <c r="D47" s="52" t="s">
        <v>24</v>
      </c>
      <c r="E47" s="64" t="str">
        <f>IFERROR(AVERAGE(E16:E45)," ")</f>
        <v xml:space="preserve"> </v>
      </c>
      <c r="F47" s="73"/>
      <c r="G47" s="38"/>
      <c r="H47" s="52" t="s">
        <v>24</v>
      </c>
      <c r="I47" s="64" t="str">
        <f>IFERROR(AVERAGE(I16:I45)," ")</f>
        <v xml:space="preserve"> </v>
      </c>
      <c r="J47" s="63"/>
      <c r="K47" s="63"/>
      <c r="L47" s="63"/>
      <c r="M47" s="45"/>
      <c r="N47" s="45"/>
      <c r="O47" s="45"/>
      <c r="P47" s="2"/>
      <c r="Q47" s="2"/>
    </row>
    <row r="48" spans="1:17" x14ac:dyDescent="0.3">
      <c r="A48" s="2"/>
      <c r="B48" s="48"/>
      <c r="C48" s="38"/>
      <c r="D48" s="52" t="s">
        <v>53</v>
      </c>
      <c r="E48" s="58" t="str">
        <f>IFERROR(STDEV(E16:E45), "")</f>
        <v/>
      </c>
      <c r="F48" s="73"/>
      <c r="G48" s="38"/>
      <c r="H48" s="52" t="s">
        <v>53</v>
      </c>
      <c r="I48" s="58" t="str">
        <f>IFERROR(STDEV(I16:I45), "")</f>
        <v/>
      </c>
      <c r="J48" s="63"/>
      <c r="K48" s="63"/>
      <c r="L48" s="63"/>
      <c r="M48" s="45"/>
      <c r="N48" s="45"/>
      <c r="O48" s="45"/>
      <c r="P48" s="2"/>
      <c r="Q48" s="2"/>
    </row>
    <row r="49" spans="1:17" x14ac:dyDescent="0.3">
      <c r="A49" s="2"/>
      <c r="B49" s="48"/>
      <c r="C49" s="38"/>
      <c r="D49" s="52"/>
      <c r="E49" s="353"/>
      <c r="F49" s="73"/>
      <c r="G49" s="38"/>
      <c r="H49" s="52"/>
      <c r="I49" s="353"/>
      <c r="J49" s="63"/>
      <c r="K49" s="63"/>
      <c r="L49" s="63"/>
      <c r="M49" s="45"/>
      <c r="N49" s="45"/>
      <c r="O49" s="45"/>
      <c r="P49" s="2"/>
      <c r="Q49" s="2"/>
    </row>
    <row r="50" spans="1:17" x14ac:dyDescent="0.3">
      <c r="A50" s="2"/>
      <c r="B50" s="48"/>
      <c r="C50" s="38"/>
      <c r="D50" s="52"/>
      <c r="E50" s="353"/>
      <c r="F50" s="73"/>
      <c r="G50" s="38"/>
      <c r="H50" s="52"/>
      <c r="I50" s="353"/>
      <c r="J50" s="63"/>
      <c r="K50" s="63"/>
      <c r="L50" s="63"/>
      <c r="M50" s="45"/>
      <c r="N50" s="45"/>
      <c r="O50" s="45"/>
      <c r="P50" s="2"/>
      <c r="Q50" s="2"/>
    </row>
    <row r="51" spans="1:17" x14ac:dyDescent="0.3">
      <c r="A51" s="2"/>
      <c r="B51" s="264" t="s">
        <v>43</v>
      </c>
      <c r="C51" s="264"/>
      <c r="D51" s="264"/>
      <c r="E51" s="264"/>
      <c r="F51" s="264"/>
      <c r="G51" s="264"/>
      <c r="H51" s="264"/>
      <c r="I51" s="264"/>
      <c r="J51" s="264"/>
      <c r="K51" s="264"/>
      <c r="L51" s="264"/>
      <c r="M51" s="264"/>
      <c r="N51" s="264"/>
      <c r="O51" s="264"/>
      <c r="P51" s="2"/>
      <c r="Q51" s="2"/>
    </row>
    <row r="52" spans="1:17" x14ac:dyDescent="0.3">
      <c r="A52" s="2"/>
      <c r="B52" s="38"/>
      <c r="C52" s="31" t="s">
        <v>17</v>
      </c>
      <c r="D52" s="148"/>
      <c r="E52" s="38"/>
      <c r="F52" s="38"/>
      <c r="G52" s="136"/>
      <c r="H52" s="40"/>
      <c r="I52" s="75"/>
      <c r="J52" s="31" t="s">
        <v>17</v>
      </c>
      <c r="K52" s="148"/>
      <c r="L52" s="38"/>
      <c r="M52" s="38"/>
      <c r="N52" s="38"/>
      <c r="O52" s="136"/>
      <c r="P52" s="38"/>
      <c r="Q52" s="27"/>
    </row>
    <row r="53" spans="1:17" ht="14.4" customHeight="1" x14ac:dyDescent="0.3">
      <c r="A53" s="2"/>
      <c r="B53" s="38"/>
      <c r="C53" s="32" t="s">
        <v>182</v>
      </c>
      <c r="D53" s="148"/>
      <c r="E53" s="63"/>
      <c r="F53" s="63"/>
      <c r="G53" s="63"/>
      <c r="H53" s="63"/>
      <c r="I53" s="75"/>
      <c r="J53" s="32" t="s">
        <v>183</v>
      </c>
      <c r="K53" s="148"/>
      <c r="L53" s="38"/>
      <c r="M53" s="63"/>
      <c r="N53" s="63"/>
      <c r="O53" s="63"/>
      <c r="P53" s="38"/>
      <c r="Q53" s="27"/>
    </row>
    <row r="54" spans="1:17" ht="14.4" customHeight="1" x14ac:dyDescent="0.3">
      <c r="A54" s="2"/>
      <c r="B54" s="38"/>
      <c r="C54" s="38"/>
      <c r="D54" s="38"/>
      <c r="E54" s="38"/>
      <c r="F54" s="38"/>
      <c r="G54" s="38"/>
      <c r="H54" s="38"/>
      <c r="I54" s="75"/>
      <c r="J54" s="38"/>
      <c r="K54" s="38"/>
      <c r="L54" s="38"/>
      <c r="M54" s="63"/>
      <c r="N54" s="63"/>
      <c r="O54" s="63"/>
      <c r="P54" s="38"/>
      <c r="Q54" s="27"/>
    </row>
    <row r="55" spans="1:17" ht="14.4" customHeight="1" x14ac:dyDescent="0.3">
      <c r="A55" s="2"/>
      <c r="B55" s="25"/>
      <c r="C55" s="263" t="s">
        <v>6</v>
      </c>
      <c r="D55" s="263"/>
      <c r="E55" s="263"/>
      <c r="F55" s="260" t="s">
        <v>51</v>
      </c>
      <c r="G55" s="261"/>
      <c r="H55" s="262"/>
      <c r="I55" s="75"/>
      <c r="J55" s="260" t="s">
        <v>6</v>
      </c>
      <c r="K55" s="261"/>
      <c r="L55" s="262"/>
      <c r="M55" s="260" t="s">
        <v>51</v>
      </c>
      <c r="N55" s="261"/>
      <c r="O55" s="262"/>
      <c r="P55" s="38"/>
      <c r="Q55" s="27"/>
    </row>
    <row r="56" spans="1:17" ht="43.2" x14ac:dyDescent="0.3">
      <c r="A56" s="2"/>
      <c r="B56" s="25"/>
      <c r="C56" s="54" t="s">
        <v>48</v>
      </c>
      <c r="D56" s="54" t="s">
        <v>49</v>
      </c>
      <c r="E56" s="54" t="s">
        <v>239</v>
      </c>
      <c r="F56" s="54" t="s">
        <v>48</v>
      </c>
      <c r="G56" s="54" t="s">
        <v>49</v>
      </c>
      <c r="H56" s="54" t="s">
        <v>239</v>
      </c>
      <c r="I56" s="75"/>
      <c r="J56" s="54" t="s">
        <v>48</v>
      </c>
      <c r="K56" s="54" t="s">
        <v>49</v>
      </c>
      <c r="L56" s="54" t="s">
        <v>239</v>
      </c>
      <c r="M56" s="54" t="s">
        <v>48</v>
      </c>
      <c r="N56" s="54" t="s">
        <v>49</v>
      </c>
      <c r="O56" s="54" t="s">
        <v>239</v>
      </c>
      <c r="P56" s="38"/>
      <c r="Q56" s="27"/>
    </row>
    <row r="57" spans="1:17" x14ac:dyDescent="0.3">
      <c r="A57" s="2"/>
      <c r="B57" s="257" t="s">
        <v>174</v>
      </c>
      <c r="C57" s="151"/>
      <c r="D57" s="151"/>
      <c r="E57" s="49" t="str">
        <f>IF(C57="","",(C57*100/D57))</f>
        <v/>
      </c>
      <c r="F57" s="151"/>
      <c r="G57" s="151"/>
      <c r="H57" s="49" t="str">
        <f>IF(F57="","",(F57*100/G57))</f>
        <v/>
      </c>
      <c r="I57" s="75"/>
      <c r="J57" s="151"/>
      <c r="K57" s="151"/>
      <c r="L57" s="49" t="str">
        <f>IF(J57="","",(J57*100/K57))</f>
        <v/>
      </c>
      <c r="M57" s="151"/>
      <c r="N57" s="151"/>
      <c r="O57" s="49" t="str">
        <f>IF(M57="","",(M57*100/N57))</f>
        <v/>
      </c>
      <c r="P57" s="38"/>
      <c r="Q57" s="27"/>
    </row>
    <row r="58" spans="1:17" x14ac:dyDescent="0.3">
      <c r="A58" s="2"/>
      <c r="B58" s="258"/>
      <c r="C58" s="151"/>
      <c r="D58" s="151"/>
      <c r="E58" s="49" t="str">
        <f t="shared" ref="E58:E86" si="2">IF(C58="","",(C58*100/D58))</f>
        <v/>
      </c>
      <c r="F58" s="151"/>
      <c r="G58" s="151"/>
      <c r="H58" s="49" t="str">
        <f t="shared" ref="H58:H86" si="3">IF(F58="","",(F58*100/G58))</f>
        <v/>
      </c>
      <c r="I58" s="75"/>
      <c r="J58" s="151"/>
      <c r="K58" s="151"/>
      <c r="L58" s="49" t="str">
        <f t="shared" ref="L58:L86" si="4">IF(J58="","",(J58*100/K58))</f>
        <v/>
      </c>
      <c r="M58" s="151"/>
      <c r="N58" s="151"/>
      <c r="O58" s="49" t="str">
        <f t="shared" ref="O58:O86" si="5">IF(M58="","",(M58*100/N58))</f>
        <v/>
      </c>
      <c r="P58" s="38"/>
      <c r="Q58" s="27"/>
    </row>
    <row r="59" spans="1:17" x14ac:dyDescent="0.3">
      <c r="A59" s="2"/>
      <c r="B59" s="258"/>
      <c r="C59" s="151"/>
      <c r="D59" s="151"/>
      <c r="E59" s="49" t="str">
        <f t="shared" si="2"/>
        <v/>
      </c>
      <c r="F59" s="151"/>
      <c r="G59" s="151"/>
      <c r="H59" s="49" t="str">
        <f t="shared" si="3"/>
        <v/>
      </c>
      <c r="I59" s="75"/>
      <c r="J59" s="151"/>
      <c r="K59" s="151"/>
      <c r="L59" s="49" t="str">
        <f t="shared" si="4"/>
        <v/>
      </c>
      <c r="M59" s="151"/>
      <c r="N59" s="151"/>
      <c r="O59" s="49" t="str">
        <f t="shared" si="5"/>
        <v/>
      </c>
      <c r="P59" s="38"/>
      <c r="Q59" s="27"/>
    </row>
    <row r="60" spans="1:17" x14ac:dyDescent="0.3">
      <c r="A60" s="2"/>
      <c r="B60" s="258"/>
      <c r="C60" s="151"/>
      <c r="D60" s="151"/>
      <c r="E60" s="49" t="str">
        <f t="shared" si="2"/>
        <v/>
      </c>
      <c r="F60" s="151"/>
      <c r="G60" s="151"/>
      <c r="H60" s="49" t="str">
        <f t="shared" si="3"/>
        <v/>
      </c>
      <c r="I60" s="75"/>
      <c r="J60" s="151"/>
      <c r="K60" s="151"/>
      <c r="L60" s="49" t="str">
        <f t="shared" si="4"/>
        <v/>
      </c>
      <c r="M60" s="151"/>
      <c r="N60" s="151"/>
      <c r="O60" s="49" t="str">
        <f t="shared" si="5"/>
        <v/>
      </c>
      <c r="P60" s="38"/>
      <c r="Q60" s="27"/>
    </row>
    <row r="61" spans="1:17" x14ac:dyDescent="0.3">
      <c r="A61" s="2"/>
      <c r="B61" s="259"/>
      <c r="C61" s="151"/>
      <c r="D61" s="151"/>
      <c r="E61" s="49" t="str">
        <f t="shared" si="2"/>
        <v/>
      </c>
      <c r="F61" s="151"/>
      <c r="G61" s="151"/>
      <c r="H61" s="49" t="str">
        <f t="shared" si="3"/>
        <v/>
      </c>
      <c r="I61" s="75"/>
      <c r="J61" s="151"/>
      <c r="K61" s="151"/>
      <c r="L61" s="49" t="str">
        <f t="shared" si="4"/>
        <v/>
      </c>
      <c r="M61" s="151"/>
      <c r="N61" s="151"/>
      <c r="O61" s="49" t="str">
        <f t="shared" si="5"/>
        <v/>
      </c>
      <c r="P61" s="38"/>
      <c r="Q61" s="27"/>
    </row>
    <row r="62" spans="1:17" x14ac:dyDescent="0.3">
      <c r="A62" s="2"/>
      <c r="B62" s="257" t="s">
        <v>175</v>
      </c>
      <c r="C62" s="151"/>
      <c r="D62" s="151"/>
      <c r="E62" s="49" t="str">
        <f t="shared" si="2"/>
        <v/>
      </c>
      <c r="F62" s="151"/>
      <c r="G62" s="151"/>
      <c r="H62" s="49" t="str">
        <f t="shared" si="3"/>
        <v/>
      </c>
      <c r="I62" s="75"/>
      <c r="J62" s="151"/>
      <c r="K62" s="151"/>
      <c r="L62" s="49" t="str">
        <f t="shared" si="4"/>
        <v/>
      </c>
      <c r="M62" s="151"/>
      <c r="N62" s="151"/>
      <c r="O62" s="49" t="str">
        <f t="shared" si="5"/>
        <v/>
      </c>
      <c r="P62" s="38"/>
      <c r="Q62" s="27"/>
    </row>
    <row r="63" spans="1:17" x14ac:dyDescent="0.3">
      <c r="A63" s="2"/>
      <c r="B63" s="258"/>
      <c r="C63" s="151"/>
      <c r="D63" s="151"/>
      <c r="E63" s="49" t="str">
        <f t="shared" si="2"/>
        <v/>
      </c>
      <c r="F63" s="151"/>
      <c r="G63" s="151"/>
      <c r="H63" s="49" t="str">
        <f t="shared" si="3"/>
        <v/>
      </c>
      <c r="I63" s="75"/>
      <c r="J63" s="151"/>
      <c r="K63" s="151"/>
      <c r="L63" s="49" t="str">
        <f t="shared" si="4"/>
        <v/>
      </c>
      <c r="M63" s="151"/>
      <c r="N63" s="151"/>
      <c r="O63" s="49" t="str">
        <f t="shared" si="5"/>
        <v/>
      </c>
      <c r="P63" s="38"/>
      <c r="Q63" s="27"/>
    </row>
    <row r="64" spans="1:17" x14ac:dyDescent="0.3">
      <c r="A64" s="2"/>
      <c r="B64" s="258"/>
      <c r="C64" s="151"/>
      <c r="D64" s="151"/>
      <c r="E64" s="49" t="str">
        <f t="shared" si="2"/>
        <v/>
      </c>
      <c r="F64" s="151"/>
      <c r="G64" s="151"/>
      <c r="H64" s="49" t="str">
        <f t="shared" si="3"/>
        <v/>
      </c>
      <c r="I64" s="75"/>
      <c r="J64" s="151"/>
      <c r="K64" s="151"/>
      <c r="L64" s="49" t="str">
        <f t="shared" si="4"/>
        <v/>
      </c>
      <c r="M64" s="151"/>
      <c r="N64" s="151"/>
      <c r="O64" s="49" t="str">
        <f t="shared" si="5"/>
        <v/>
      </c>
      <c r="P64" s="38"/>
      <c r="Q64" s="27"/>
    </row>
    <row r="65" spans="1:17" x14ac:dyDescent="0.3">
      <c r="A65" s="2"/>
      <c r="B65" s="258"/>
      <c r="C65" s="151"/>
      <c r="D65" s="151"/>
      <c r="E65" s="49" t="str">
        <f t="shared" si="2"/>
        <v/>
      </c>
      <c r="F65" s="151"/>
      <c r="G65" s="151"/>
      <c r="H65" s="49" t="str">
        <f t="shared" si="3"/>
        <v/>
      </c>
      <c r="I65" s="75"/>
      <c r="J65" s="151"/>
      <c r="K65" s="151"/>
      <c r="L65" s="49" t="str">
        <f t="shared" si="4"/>
        <v/>
      </c>
      <c r="M65" s="151"/>
      <c r="N65" s="151"/>
      <c r="O65" s="49" t="str">
        <f t="shared" si="5"/>
        <v/>
      </c>
      <c r="P65" s="38"/>
      <c r="Q65" s="27"/>
    </row>
    <row r="66" spans="1:17" x14ac:dyDescent="0.3">
      <c r="A66" s="2"/>
      <c r="B66" s="259"/>
      <c r="C66" s="151"/>
      <c r="D66" s="151"/>
      <c r="E66" s="49" t="str">
        <f t="shared" si="2"/>
        <v/>
      </c>
      <c r="F66" s="151"/>
      <c r="G66" s="151"/>
      <c r="H66" s="49" t="str">
        <f t="shared" si="3"/>
        <v/>
      </c>
      <c r="I66" s="75"/>
      <c r="J66" s="151"/>
      <c r="K66" s="151"/>
      <c r="L66" s="49" t="str">
        <f t="shared" si="4"/>
        <v/>
      </c>
      <c r="M66" s="151"/>
      <c r="N66" s="151"/>
      <c r="O66" s="49" t="str">
        <f t="shared" si="5"/>
        <v/>
      </c>
      <c r="P66" s="38"/>
      <c r="Q66" s="27"/>
    </row>
    <row r="67" spans="1:17" x14ac:dyDescent="0.3">
      <c r="A67" s="2"/>
      <c r="B67" s="257" t="s">
        <v>176</v>
      </c>
      <c r="C67" s="151"/>
      <c r="D67" s="151"/>
      <c r="E67" s="49" t="str">
        <f t="shared" si="2"/>
        <v/>
      </c>
      <c r="F67" s="151"/>
      <c r="G67" s="151"/>
      <c r="H67" s="49" t="str">
        <f t="shared" si="3"/>
        <v/>
      </c>
      <c r="I67" s="75"/>
      <c r="J67" s="151"/>
      <c r="K67" s="151"/>
      <c r="L67" s="49" t="str">
        <f t="shared" si="4"/>
        <v/>
      </c>
      <c r="M67" s="151"/>
      <c r="N67" s="151"/>
      <c r="O67" s="49" t="str">
        <f t="shared" si="5"/>
        <v/>
      </c>
      <c r="P67" s="38"/>
      <c r="Q67" s="27"/>
    </row>
    <row r="68" spans="1:17" x14ac:dyDescent="0.3">
      <c r="A68" s="2"/>
      <c r="B68" s="258"/>
      <c r="C68" s="151"/>
      <c r="D68" s="151"/>
      <c r="E68" s="49" t="str">
        <f t="shared" si="2"/>
        <v/>
      </c>
      <c r="F68" s="151"/>
      <c r="G68" s="151"/>
      <c r="H68" s="49" t="str">
        <f t="shared" si="3"/>
        <v/>
      </c>
      <c r="I68" s="75"/>
      <c r="J68" s="151"/>
      <c r="K68" s="151"/>
      <c r="L68" s="49" t="str">
        <f t="shared" si="4"/>
        <v/>
      </c>
      <c r="M68" s="151"/>
      <c r="N68" s="151"/>
      <c r="O68" s="49" t="str">
        <f t="shared" si="5"/>
        <v/>
      </c>
      <c r="P68" s="38"/>
      <c r="Q68" s="27"/>
    </row>
    <row r="69" spans="1:17" x14ac:dyDescent="0.3">
      <c r="A69" s="2"/>
      <c r="B69" s="258"/>
      <c r="C69" s="151"/>
      <c r="D69" s="151"/>
      <c r="E69" s="49" t="str">
        <f t="shared" si="2"/>
        <v/>
      </c>
      <c r="F69" s="151"/>
      <c r="G69" s="151"/>
      <c r="H69" s="49" t="str">
        <f t="shared" si="3"/>
        <v/>
      </c>
      <c r="I69" s="75"/>
      <c r="J69" s="151"/>
      <c r="K69" s="151"/>
      <c r="L69" s="49" t="str">
        <f t="shared" si="4"/>
        <v/>
      </c>
      <c r="M69" s="151"/>
      <c r="N69" s="151"/>
      <c r="O69" s="49" t="str">
        <f t="shared" si="5"/>
        <v/>
      </c>
      <c r="P69" s="38"/>
      <c r="Q69" s="27"/>
    </row>
    <row r="70" spans="1:17" x14ac:dyDescent="0.3">
      <c r="A70" s="2"/>
      <c r="B70" s="258"/>
      <c r="C70" s="151"/>
      <c r="D70" s="151"/>
      <c r="E70" s="49" t="str">
        <f t="shared" si="2"/>
        <v/>
      </c>
      <c r="F70" s="151"/>
      <c r="G70" s="151"/>
      <c r="H70" s="49" t="str">
        <f t="shared" si="3"/>
        <v/>
      </c>
      <c r="I70" s="75"/>
      <c r="J70" s="151"/>
      <c r="K70" s="151"/>
      <c r="L70" s="49" t="str">
        <f t="shared" si="4"/>
        <v/>
      </c>
      <c r="M70" s="151"/>
      <c r="N70" s="151"/>
      <c r="O70" s="49" t="str">
        <f t="shared" si="5"/>
        <v/>
      </c>
      <c r="P70" s="38"/>
      <c r="Q70" s="27"/>
    </row>
    <row r="71" spans="1:17" x14ac:dyDescent="0.3">
      <c r="A71" s="2"/>
      <c r="B71" s="259"/>
      <c r="C71" s="151"/>
      <c r="D71" s="151"/>
      <c r="E71" s="49" t="str">
        <f t="shared" si="2"/>
        <v/>
      </c>
      <c r="F71" s="151"/>
      <c r="G71" s="151"/>
      <c r="H71" s="49" t="str">
        <f t="shared" si="3"/>
        <v/>
      </c>
      <c r="I71" s="75"/>
      <c r="J71" s="151"/>
      <c r="K71" s="151"/>
      <c r="L71" s="49" t="str">
        <f t="shared" si="4"/>
        <v/>
      </c>
      <c r="M71" s="151"/>
      <c r="N71" s="151"/>
      <c r="O71" s="49" t="str">
        <f t="shared" si="5"/>
        <v/>
      </c>
      <c r="P71" s="38"/>
      <c r="Q71" s="27"/>
    </row>
    <row r="72" spans="1:17" x14ac:dyDescent="0.3">
      <c r="A72" s="2"/>
      <c r="B72" s="257" t="s">
        <v>177</v>
      </c>
      <c r="C72" s="151"/>
      <c r="D72" s="151"/>
      <c r="E72" s="49" t="str">
        <f t="shared" si="2"/>
        <v/>
      </c>
      <c r="F72" s="151"/>
      <c r="G72" s="151"/>
      <c r="H72" s="49" t="str">
        <f t="shared" si="3"/>
        <v/>
      </c>
      <c r="I72" s="75"/>
      <c r="J72" s="151"/>
      <c r="K72" s="151"/>
      <c r="L72" s="49" t="str">
        <f t="shared" si="4"/>
        <v/>
      </c>
      <c r="M72" s="151"/>
      <c r="N72" s="151"/>
      <c r="O72" s="49" t="str">
        <f t="shared" si="5"/>
        <v/>
      </c>
      <c r="P72" s="38"/>
      <c r="Q72" s="27"/>
    </row>
    <row r="73" spans="1:17" x14ac:dyDescent="0.3">
      <c r="A73" s="2"/>
      <c r="B73" s="258"/>
      <c r="C73" s="151"/>
      <c r="D73" s="151"/>
      <c r="E73" s="49" t="str">
        <f t="shared" si="2"/>
        <v/>
      </c>
      <c r="F73" s="151"/>
      <c r="G73" s="151"/>
      <c r="H73" s="49" t="str">
        <f t="shared" si="3"/>
        <v/>
      </c>
      <c r="I73" s="75"/>
      <c r="J73" s="151"/>
      <c r="K73" s="151"/>
      <c r="L73" s="49" t="str">
        <f t="shared" si="4"/>
        <v/>
      </c>
      <c r="M73" s="151"/>
      <c r="N73" s="151"/>
      <c r="O73" s="49" t="str">
        <f t="shared" si="5"/>
        <v/>
      </c>
      <c r="P73" s="38"/>
      <c r="Q73" s="27"/>
    </row>
    <row r="74" spans="1:17" x14ac:dyDescent="0.3">
      <c r="A74" s="2"/>
      <c r="B74" s="258"/>
      <c r="C74" s="151"/>
      <c r="D74" s="151"/>
      <c r="E74" s="49" t="str">
        <f t="shared" si="2"/>
        <v/>
      </c>
      <c r="F74" s="151"/>
      <c r="G74" s="151"/>
      <c r="H74" s="49" t="str">
        <f t="shared" si="3"/>
        <v/>
      </c>
      <c r="I74" s="75"/>
      <c r="J74" s="151"/>
      <c r="K74" s="151"/>
      <c r="L74" s="49" t="str">
        <f t="shared" si="4"/>
        <v/>
      </c>
      <c r="M74" s="151"/>
      <c r="N74" s="151"/>
      <c r="O74" s="49" t="str">
        <f t="shared" si="5"/>
        <v/>
      </c>
      <c r="P74" s="38"/>
      <c r="Q74" s="27"/>
    </row>
    <row r="75" spans="1:17" x14ac:dyDescent="0.3">
      <c r="A75" s="2"/>
      <c r="B75" s="258"/>
      <c r="C75" s="151"/>
      <c r="D75" s="151"/>
      <c r="E75" s="49" t="str">
        <f t="shared" si="2"/>
        <v/>
      </c>
      <c r="F75" s="151"/>
      <c r="G75" s="151"/>
      <c r="H75" s="49" t="str">
        <f t="shared" si="3"/>
        <v/>
      </c>
      <c r="I75" s="75"/>
      <c r="J75" s="151"/>
      <c r="K75" s="151"/>
      <c r="L75" s="49" t="str">
        <f t="shared" si="4"/>
        <v/>
      </c>
      <c r="M75" s="151"/>
      <c r="N75" s="151"/>
      <c r="O75" s="49" t="str">
        <f t="shared" si="5"/>
        <v/>
      </c>
      <c r="P75" s="38"/>
      <c r="Q75" s="27"/>
    </row>
    <row r="76" spans="1:17" x14ac:dyDescent="0.3">
      <c r="A76" s="2"/>
      <c r="B76" s="259"/>
      <c r="C76" s="151"/>
      <c r="D76" s="151"/>
      <c r="E76" s="49" t="str">
        <f t="shared" si="2"/>
        <v/>
      </c>
      <c r="F76" s="151"/>
      <c r="G76" s="151"/>
      <c r="H76" s="49" t="str">
        <f t="shared" si="3"/>
        <v/>
      </c>
      <c r="I76" s="75"/>
      <c r="J76" s="151"/>
      <c r="K76" s="151"/>
      <c r="L76" s="49" t="str">
        <f t="shared" si="4"/>
        <v/>
      </c>
      <c r="M76" s="151"/>
      <c r="N76" s="151"/>
      <c r="O76" s="49" t="str">
        <f t="shared" si="5"/>
        <v/>
      </c>
      <c r="P76" s="38"/>
      <c r="Q76" s="27"/>
    </row>
    <row r="77" spans="1:17" x14ac:dyDescent="0.3">
      <c r="A77" s="2"/>
      <c r="B77" s="257" t="s">
        <v>178</v>
      </c>
      <c r="C77" s="151"/>
      <c r="D77" s="151"/>
      <c r="E77" s="49" t="str">
        <f t="shared" si="2"/>
        <v/>
      </c>
      <c r="F77" s="151"/>
      <c r="G77" s="151"/>
      <c r="H77" s="49" t="str">
        <f t="shared" si="3"/>
        <v/>
      </c>
      <c r="I77" s="75"/>
      <c r="J77" s="151"/>
      <c r="K77" s="151"/>
      <c r="L77" s="49" t="str">
        <f t="shared" si="4"/>
        <v/>
      </c>
      <c r="M77" s="151"/>
      <c r="N77" s="151"/>
      <c r="O77" s="49" t="str">
        <f t="shared" si="5"/>
        <v/>
      </c>
      <c r="P77" s="38"/>
      <c r="Q77" s="27"/>
    </row>
    <row r="78" spans="1:17" x14ac:dyDescent="0.3">
      <c r="A78" s="2"/>
      <c r="B78" s="258"/>
      <c r="C78" s="151"/>
      <c r="D78" s="151"/>
      <c r="E78" s="49" t="str">
        <f t="shared" si="2"/>
        <v/>
      </c>
      <c r="F78" s="151"/>
      <c r="G78" s="151"/>
      <c r="H78" s="49" t="str">
        <f t="shared" si="3"/>
        <v/>
      </c>
      <c r="I78" s="75"/>
      <c r="J78" s="151"/>
      <c r="K78" s="151"/>
      <c r="L78" s="49" t="str">
        <f t="shared" si="4"/>
        <v/>
      </c>
      <c r="M78" s="151"/>
      <c r="N78" s="151"/>
      <c r="O78" s="49" t="str">
        <f t="shared" si="5"/>
        <v/>
      </c>
      <c r="P78" s="38"/>
      <c r="Q78" s="27"/>
    </row>
    <row r="79" spans="1:17" x14ac:dyDescent="0.3">
      <c r="A79" s="2"/>
      <c r="B79" s="258"/>
      <c r="C79" s="151"/>
      <c r="D79" s="151"/>
      <c r="E79" s="49" t="str">
        <f t="shared" si="2"/>
        <v/>
      </c>
      <c r="F79" s="151"/>
      <c r="G79" s="151"/>
      <c r="H79" s="49" t="str">
        <f t="shared" si="3"/>
        <v/>
      </c>
      <c r="I79" s="75"/>
      <c r="J79" s="151"/>
      <c r="K79" s="151"/>
      <c r="L79" s="49" t="str">
        <f t="shared" si="4"/>
        <v/>
      </c>
      <c r="M79" s="151"/>
      <c r="N79" s="151"/>
      <c r="O79" s="49" t="str">
        <f t="shared" si="5"/>
        <v/>
      </c>
      <c r="P79" s="38"/>
      <c r="Q79" s="27"/>
    </row>
    <row r="80" spans="1:17" x14ac:dyDescent="0.3">
      <c r="A80" s="2"/>
      <c r="B80" s="258"/>
      <c r="C80" s="151"/>
      <c r="D80" s="151"/>
      <c r="E80" s="49" t="str">
        <f t="shared" si="2"/>
        <v/>
      </c>
      <c r="F80" s="151"/>
      <c r="G80" s="151"/>
      <c r="H80" s="49" t="str">
        <f t="shared" si="3"/>
        <v/>
      </c>
      <c r="I80" s="75"/>
      <c r="J80" s="151"/>
      <c r="K80" s="151"/>
      <c r="L80" s="49" t="str">
        <f t="shared" si="4"/>
        <v/>
      </c>
      <c r="M80" s="151"/>
      <c r="N80" s="151"/>
      <c r="O80" s="49" t="str">
        <f t="shared" si="5"/>
        <v/>
      </c>
      <c r="P80" s="38"/>
      <c r="Q80" s="27"/>
    </row>
    <row r="81" spans="1:21" x14ac:dyDescent="0.3">
      <c r="A81" s="2"/>
      <c r="B81" s="259"/>
      <c r="C81" s="151"/>
      <c r="D81" s="151"/>
      <c r="E81" s="49" t="str">
        <f t="shared" si="2"/>
        <v/>
      </c>
      <c r="F81" s="151"/>
      <c r="G81" s="151"/>
      <c r="H81" s="49" t="str">
        <f t="shared" si="3"/>
        <v/>
      </c>
      <c r="I81" s="75"/>
      <c r="J81" s="151"/>
      <c r="K81" s="151"/>
      <c r="L81" s="49" t="str">
        <f t="shared" si="4"/>
        <v/>
      </c>
      <c r="M81" s="151"/>
      <c r="N81" s="151"/>
      <c r="O81" s="49" t="str">
        <f t="shared" si="5"/>
        <v/>
      </c>
      <c r="P81" s="38"/>
      <c r="Q81" s="27"/>
    </row>
    <row r="82" spans="1:21" x14ac:dyDescent="0.3">
      <c r="A82" s="2"/>
      <c r="B82" s="257" t="s">
        <v>179</v>
      </c>
      <c r="C82" s="151"/>
      <c r="D82" s="151"/>
      <c r="E82" s="49" t="str">
        <f t="shared" si="2"/>
        <v/>
      </c>
      <c r="F82" s="151"/>
      <c r="G82" s="151"/>
      <c r="H82" s="49" t="str">
        <f t="shared" si="3"/>
        <v/>
      </c>
      <c r="I82" s="75"/>
      <c r="J82" s="151"/>
      <c r="K82" s="151"/>
      <c r="L82" s="49" t="str">
        <f t="shared" si="4"/>
        <v/>
      </c>
      <c r="M82" s="151"/>
      <c r="N82" s="151"/>
      <c r="O82" s="49" t="str">
        <f t="shared" si="5"/>
        <v/>
      </c>
      <c r="P82" s="38"/>
      <c r="Q82" s="27"/>
    </row>
    <row r="83" spans="1:21" x14ac:dyDescent="0.3">
      <c r="A83" s="2"/>
      <c r="B83" s="258"/>
      <c r="C83" s="151"/>
      <c r="D83" s="151"/>
      <c r="E83" s="49" t="str">
        <f t="shared" si="2"/>
        <v/>
      </c>
      <c r="F83" s="151"/>
      <c r="G83" s="151"/>
      <c r="H83" s="49" t="str">
        <f t="shared" si="3"/>
        <v/>
      </c>
      <c r="I83" s="75"/>
      <c r="J83" s="151"/>
      <c r="K83" s="151"/>
      <c r="L83" s="49" t="str">
        <f t="shared" si="4"/>
        <v/>
      </c>
      <c r="M83" s="151"/>
      <c r="N83" s="151"/>
      <c r="O83" s="49" t="str">
        <f t="shared" si="5"/>
        <v/>
      </c>
      <c r="P83" s="38"/>
      <c r="Q83" s="27"/>
    </row>
    <row r="84" spans="1:21" x14ac:dyDescent="0.3">
      <c r="B84" s="258"/>
      <c r="C84" s="151"/>
      <c r="D84" s="151"/>
      <c r="E84" s="49" t="str">
        <f t="shared" si="2"/>
        <v/>
      </c>
      <c r="F84" s="151"/>
      <c r="G84" s="151"/>
      <c r="H84" s="49" t="str">
        <f t="shared" si="3"/>
        <v/>
      </c>
      <c r="I84" s="75"/>
      <c r="J84" s="151"/>
      <c r="K84" s="151"/>
      <c r="L84" s="49" t="str">
        <f t="shared" si="4"/>
        <v/>
      </c>
      <c r="M84" s="151"/>
      <c r="N84" s="151"/>
      <c r="O84" s="49" t="str">
        <f t="shared" si="5"/>
        <v/>
      </c>
      <c r="P84" s="38"/>
      <c r="Q84" s="27"/>
    </row>
    <row r="85" spans="1:21" x14ac:dyDescent="0.3">
      <c r="A85" s="2"/>
      <c r="B85" s="258"/>
      <c r="C85" s="151"/>
      <c r="D85" s="151"/>
      <c r="E85" s="49" t="str">
        <f t="shared" si="2"/>
        <v/>
      </c>
      <c r="F85" s="151"/>
      <c r="G85" s="151"/>
      <c r="H85" s="49" t="str">
        <f t="shared" si="3"/>
        <v/>
      </c>
      <c r="I85" s="75"/>
      <c r="J85" s="151"/>
      <c r="K85" s="151"/>
      <c r="L85" s="49" t="str">
        <f t="shared" si="4"/>
        <v/>
      </c>
      <c r="M85" s="151"/>
      <c r="N85" s="151"/>
      <c r="O85" s="49" t="str">
        <f t="shared" si="5"/>
        <v/>
      </c>
      <c r="P85" s="38"/>
      <c r="Q85" s="27"/>
    </row>
    <row r="86" spans="1:21" x14ac:dyDescent="0.3">
      <c r="A86" s="2"/>
      <c r="B86" s="259"/>
      <c r="C86" s="151"/>
      <c r="D86" s="151"/>
      <c r="E86" s="49" t="str">
        <f t="shared" si="2"/>
        <v/>
      </c>
      <c r="F86" s="151"/>
      <c r="G86" s="151"/>
      <c r="H86" s="49" t="str">
        <f t="shared" si="3"/>
        <v/>
      </c>
      <c r="I86" s="75"/>
      <c r="J86" s="151"/>
      <c r="K86" s="151"/>
      <c r="L86" s="49" t="str">
        <f t="shared" si="4"/>
        <v/>
      </c>
      <c r="M86" s="151"/>
      <c r="N86" s="151"/>
      <c r="O86" s="49" t="str">
        <f t="shared" si="5"/>
        <v/>
      </c>
      <c r="P86" s="38"/>
      <c r="Q86" s="27"/>
      <c r="U86" s="4"/>
    </row>
    <row r="87" spans="1:21" x14ac:dyDescent="0.3">
      <c r="A87" s="2"/>
      <c r="B87" s="73"/>
      <c r="C87" s="73"/>
      <c r="D87" s="73"/>
      <c r="E87" s="73"/>
      <c r="F87" s="63"/>
      <c r="G87" s="136"/>
      <c r="H87" s="136"/>
      <c r="I87" s="75"/>
      <c r="J87" s="73"/>
      <c r="K87" s="73"/>
      <c r="L87" s="73"/>
      <c r="M87" s="43"/>
      <c r="N87" s="136"/>
      <c r="O87" s="136"/>
      <c r="P87" s="38"/>
      <c r="Q87" s="27"/>
    </row>
    <row r="88" spans="1:21" x14ac:dyDescent="0.3">
      <c r="A88" s="2"/>
      <c r="B88" s="63"/>
      <c r="C88" s="63"/>
      <c r="D88" s="52" t="s">
        <v>24</v>
      </c>
      <c r="E88" s="64" t="str">
        <f>IFERROR(AVERAGE(E57:E86)," ")</f>
        <v xml:space="preserve"> </v>
      </c>
      <c r="F88" s="63"/>
      <c r="G88" s="52" t="s">
        <v>24</v>
      </c>
      <c r="H88" s="64" t="str">
        <f>IFERROR(AVERAGE(H57:H86)," ")</f>
        <v xml:space="preserve"> </v>
      </c>
      <c r="I88" s="75"/>
      <c r="J88" s="63"/>
      <c r="K88" s="52" t="s">
        <v>24</v>
      </c>
      <c r="L88" s="64" t="str">
        <f>IFERROR(AVERAGE(L57:L86)," ")</f>
        <v xml:space="preserve"> </v>
      </c>
      <c r="M88" s="43"/>
      <c r="N88" s="52" t="s">
        <v>24</v>
      </c>
      <c r="O88" s="64" t="str">
        <f>IFERROR(AVERAGE(O57:O86)," ")</f>
        <v xml:space="preserve"> </v>
      </c>
      <c r="P88" s="38"/>
      <c r="Q88" s="27"/>
    </row>
    <row r="89" spans="1:21" x14ac:dyDescent="0.3">
      <c r="A89" s="2"/>
      <c r="B89" s="63"/>
      <c r="C89" s="63"/>
      <c r="D89" s="52" t="s">
        <v>53</v>
      </c>
      <c r="E89" s="58" t="str">
        <f>IFERROR(STDEV(E57:E86), "")</f>
        <v/>
      </c>
      <c r="F89" s="63"/>
      <c r="G89" s="52" t="s">
        <v>53</v>
      </c>
      <c r="H89" s="58" t="str">
        <f>IFERROR(STDEV(H57:H86), "")</f>
        <v/>
      </c>
      <c r="I89" s="75"/>
      <c r="J89" s="63"/>
      <c r="K89" s="52" t="s">
        <v>53</v>
      </c>
      <c r="L89" s="58" t="str">
        <f>IFERROR(STDEV(L57:L86), "")</f>
        <v/>
      </c>
      <c r="M89" s="43"/>
      <c r="N89" s="52" t="s">
        <v>53</v>
      </c>
      <c r="O89" s="58" t="str">
        <f>IFERROR(STDEV(O57:O86), "")</f>
        <v/>
      </c>
      <c r="P89" s="38"/>
      <c r="Q89" s="27"/>
    </row>
    <row r="90" spans="1:21" x14ac:dyDescent="0.3">
      <c r="A90" s="2"/>
      <c r="B90" s="63"/>
      <c r="C90" s="63"/>
      <c r="D90" s="52" t="s">
        <v>50</v>
      </c>
      <c r="E90" s="64" t="str">
        <f>IFERROR(((E89/SQRT(COUNT(E57:E86)))/E88)*100, "")</f>
        <v/>
      </c>
      <c r="F90" s="63"/>
      <c r="G90" s="52" t="s">
        <v>50</v>
      </c>
      <c r="H90" s="64" t="str">
        <f>IFERROR(((H89/SQRT(COUNT(H57:H86)))/H88)*100, "")</f>
        <v/>
      </c>
      <c r="I90" s="75"/>
      <c r="J90" s="63"/>
      <c r="K90" s="52" t="s">
        <v>50</v>
      </c>
      <c r="L90" s="64" t="str">
        <f>IFERROR(((L89/SQRT(COUNT(L57:L86)))/L88)*100, "")</f>
        <v/>
      </c>
      <c r="M90" s="136"/>
      <c r="N90" s="52" t="s">
        <v>50</v>
      </c>
      <c r="O90" s="64" t="str">
        <f>IFERROR(((O89/SQRT(COUNT(O57:O86)))/O88)*100, "")</f>
        <v/>
      </c>
      <c r="P90" s="38"/>
      <c r="Q90" s="27"/>
    </row>
    <row r="91" spans="1:21" x14ac:dyDescent="0.3">
      <c r="A91" s="2"/>
      <c r="B91" s="75"/>
      <c r="C91" s="75"/>
      <c r="D91" s="75"/>
      <c r="E91" s="75"/>
      <c r="F91" s="75"/>
      <c r="G91" s="75"/>
      <c r="H91" s="75"/>
      <c r="I91" s="75"/>
      <c r="J91" s="63"/>
      <c r="K91" s="38"/>
      <c r="L91" s="38"/>
      <c r="M91" s="38"/>
      <c r="N91" s="38"/>
      <c r="O91" s="38"/>
      <c r="P91" s="38"/>
      <c r="Q91" s="27"/>
    </row>
    <row r="92" spans="1:21" x14ac:dyDescent="0.3">
      <c r="A92" s="2"/>
      <c r="B92" s="105"/>
      <c r="C92" s="105"/>
      <c r="D92" s="105"/>
      <c r="E92" s="105"/>
      <c r="F92" s="105"/>
      <c r="G92" s="105"/>
      <c r="H92" s="105"/>
      <c r="I92" s="2"/>
      <c r="J92" s="2"/>
      <c r="K92" s="2"/>
      <c r="L92" s="2"/>
      <c r="M92" s="2"/>
      <c r="N92" s="2"/>
      <c r="O92" s="2"/>
      <c r="P92" s="27"/>
      <c r="Q92" s="27"/>
    </row>
    <row r="93" spans="1:2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7"/>
      <c r="Q93" s="27"/>
    </row>
    <row r="94" spans="1:2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7"/>
      <c r="Q94" s="27"/>
    </row>
    <row r="95" spans="1:2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7"/>
      <c r="Q95" s="27"/>
    </row>
    <row r="96" spans="1:2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7"/>
      <c r="Q96" s="27"/>
    </row>
    <row r="97" spans="1:17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7"/>
      <c r="Q97" s="27"/>
    </row>
    <row r="98" spans="1:17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7"/>
      <c r="Q98" s="27"/>
    </row>
    <row r="99" spans="1:17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7"/>
      <c r="Q99" s="27"/>
    </row>
    <row r="100" spans="1:17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7"/>
      <c r="Q100" s="27"/>
    </row>
    <row r="101" spans="1:17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7"/>
      <c r="Q101" s="27"/>
    </row>
    <row r="102" spans="1:17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7"/>
      <c r="Q102" s="27"/>
    </row>
    <row r="103" spans="1:17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7"/>
      <c r="Q103" s="27"/>
    </row>
    <row r="104" spans="1:17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</row>
    <row r="105" spans="1:17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</row>
    <row r="106" spans="1:17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6" t="s">
        <v>263</v>
      </c>
    </row>
  </sheetData>
  <sheetProtection algorithmName="SHA-512" hashValue="p1qLzvWQUSVwV9xtLHHp2gMcrNAzFI4azfnJorgAbs8A9aMynpG9gzc7O6zgDgPtMAe9zXfoLG52TlaRaAMIXA==" saltValue="s34/WbXBXiHnoESNGRQ8bg==" spinCount="100000" sheet="1" formatCells="0"/>
  <mergeCells count="25">
    <mergeCell ref="B72:B76"/>
    <mergeCell ref="B10:I10"/>
    <mergeCell ref="C14:E14"/>
    <mergeCell ref="G14:I14"/>
    <mergeCell ref="B16:B20"/>
    <mergeCell ref="B21:B25"/>
    <mergeCell ref="B26:B30"/>
    <mergeCell ref="B31:B35"/>
    <mergeCell ref="B36:B40"/>
    <mergeCell ref="B41:B45"/>
    <mergeCell ref="B51:O51"/>
    <mergeCell ref="B77:B81"/>
    <mergeCell ref="B82:B86"/>
    <mergeCell ref="B67:B71"/>
    <mergeCell ref="B62:B66"/>
    <mergeCell ref="B57:B61"/>
    <mergeCell ref="J55:L55"/>
    <mergeCell ref="M55:O55"/>
    <mergeCell ref="A1:Q1"/>
    <mergeCell ref="A2:Q2"/>
    <mergeCell ref="F55:H55"/>
    <mergeCell ref="B5:G5"/>
    <mergeCell ref="C55:E55"/>
    <mergeCell ref="B6:G6"/>
    <mergeCell ref="A3:Q3"/>
  </mergeCells>
  <phoneticPr fontId="16" type="noConversion"/>
  <conditionalFormatting sqref="E88 H88 L88 O88 E90 H90 L90 O90">
    <cfRule type="containsBlanks" dxfId="7" priority="4">
      <formula>LEN(TRIM(E88))=0</formula>
    </cfRule>
  </conditionalFormatting>
  <conditionalFormatting sqref="E88 H88 L88 O88">
    <cfRule type="cellIs" dxfId="0" priority="9" operator="notBetween">
      <formula>60</formula>
      <formula>140</formula>
    </cfRule>
    <cfRule type="cellIs" dxfId="6" priority="10" operator="between">
      <formula>60</formula>
      <formula>140</formula>
    </cfRule>
  </conditionalFormatting>
  <conditionalFormatting sqref="E90 H90 L90 O90">
    <cfRule type="cellIs" dxfId="5" priority="5" operator="lessThanOrEqual">
      <formula>10</formula>
    </cfRule>
    <cfRule type="cellIs" dxfId="1" priority="6" operator="greaterThan">
      <formula>10</formula>
    </cfRule>
  </conditionalFormatting>
  <conditionalFormatting sqref="E47 I47">
    <cfRule type="containsBlanks" dxfId="4" priority="1">
      <formula>LEN(TRIM(E47))=0</formula>
    </cfRule>
  </conditionalFormatting>
  <conditionalFormatting sqref="E47 I47">
    <cfRule type="cellIs" dxfId="2" priority="2" operator="notBetween">
      <formula>90</formula>
      <formula>110</formula>
    </cfRule>
    <cfRule type="cellIs" dxfId="3" priority="3" operator="between">
      <formula>90</formula>
      <formula>110</formula>
    </cfRule>
  </conditionalFormatting>
  <printOptions horizontalCentered="1" verticalCentered="1"/>
  <pageMargins left="0" right="0" top="0" bottom="0" header="0" footer="0"/>
  <pageSetup paperSize="9" scale="44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F9075-E2AA-429A-BB4F-09B26C6FA2BF}">
  <sheetPr codeName="Foglio7">
    <pageSetUpPr fitToPage="1"/>
  </sheetPr>
  <dimension ref="A1:M41"/>
  <sheetViews>
    <sheetView topLeftCell="A11" zoomScale="70" zoomScaleNormal="70" workbookViewId="0">
      <selection activeCell="T23" sqref="T23"/>
    </sheetView>
  </sheetViews>
  <sheetFormatPr defaultRowHeight="14.4" x14ac:dyDescent="0.3"/>
  <cols>
    <col min="1" max="1" width="11.77734375" customWidth="1"/>
    <col min="2" max="2" width="10.88671875" customWidth="1"/>
    <col min="3" max="4" width="15.77734375" customWidth="1"/>
    <col min="5" max="5" width="7.44140625" customWidth="1"/>
    <col min="6" max="6" width="11.44140625" customWidth="1"/>
    <col min="7" max="8" width="15.77734375" customWidth="1"/>
  </cols>
  <sheetData>
    <row r="1" spans="1:13" s="1" customFormat="1" ht="23.4" customHeight="1" x14ac:dyDescent="0.3">
      <c r="A1" s="189" t="s">
        <v>240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</row>
    <row r="2" spans="1:13" s="1" customFormat="1" ht="23.4" customHeight="1" x14ac:dyDescent="0.3">
      <c r="A2" s="189" t="s">
        <v>242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</row>
    <row r="3" spans="1:13" s="1" customFormat="1" ht="23.4" customHeight="1" x14ac:dyDescent="0.45">
      <c r="A3" s="190" t="s">
        <v>26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</row>
    <row r="4" spans="1:13" s="1" customFormat="1" ht="14.4" customHeight="1" x14ac:dyDescent="0.4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24"/>
      <c r="M4" s="24"/>
    </row>
    <row r="5" spans="1:13" x14ac:dyDescent="0.3">
      <c r="A5" s="63" t="s">
        <v>1</v>
      </c>
      <c r="B5" s="191"/>
      <c r="C5" s="191"/>
      <c r="D5" s="191"/>
      <c r="E5" s="191"/>
      <c r="F5" s="191"/>
      <c r="G5" s="2"/>
      <c r="H5" s="2"/>
      <c r="I5" s="2"/>
      <c r="J5" s="2"/>
      <c r="K5" s="2"/>
      <c r="L5" s="2"/>
      <c r="M5" s="2"/>
    </row>
    <row r="6" spans="1:13" x14ac:dyDescent="0.3">
      <c r="A6" s="63" t="s">
        <v>2</v>
      </c>
      <c r="B6" s="192"/>
      <c r="C6" s="192"/>
      <c r="D6" s="192"/>
      <c r="E6" s="192"/>
      <c r="F6" s="192"/>
      <c r="G6" s="2"/>
      <c r="H6" s="2"/>
      <c r="I6" s="2"/>
      <c r="J6" s="2"/>
      <c r="K6" s="2"/>
      <c r="L6" s="2"/>
      <c r="M6" s="2"/>
    </row>
    <row r="7" spans="1:13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</row>
    <row r="8" spans="1:13" x14ac:dyDescent="0.3"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</row>
    <row r="9" spans="1:13" x14ac:dyDescent="0.3">
      <c r="A9" s="2"/>
      <c r="B9" s="2"/>
      <c r="C9" s="2"/>
      <c r="D9" s="2"/>
      <c r="E9" s="2"/>
      <c r="F9" s="2"/>
      <c r="G9" s="2"/>
      <c r="H9" s="15"/>
      <c r="I9" s="15"/>
      <c r="J9" s="15"/>
      <c r="K9" s="15"/>
      <c r="L9" s="2"/>
      <c r="M9" s="2"/>
    </row>
    <row r="10" spans="1:13" x14ac:dyDescent="0.3">
      <c r="A10" s="2"/>
      <c r="B10" s="2"/>
      <c r="C10" s="224" t="s">
        <v>28</v>
      </c>
      <c r="D10" s="224"/>
      <c r="E10" s="63"/>
      <c r="F10" s="76"/>
      <c r="G10" s="224" t="s">
        <v>81</v>
      </c>
      <c r="H10" s="224"/>
      <c r="I10" s="2"/>
      <c r="J10" s="2"/>
      <c r="K10" s="2"/>
      <c r="L10" s="2"/>
      <c r="M10" s="2"/>
    </row>
    <row r="11" spans="1:13" x14ac:dyDescent="0.3">
      <c r="A11" s="2"/>
      <c r="B11" s="25"/>
      <c r="C11" s="32" t="s">
        <v>68</v>
      </c>
      <c r="D11" s="31" t="s">
        <v>27</v>
      </c>
      <c r="E11" s="63"/>
      <c r="F11" s="31" t="s">
        <v>17</v>
      </c>
      <c r="G11" s="32" t="s">
        <v>88</v>
      </c>
      <c r="H11" s="31" t="s">
        <v>82</v>
      </c>
      <c r="I11" s="2"/>
      <c r="J11" s="2"/>
      <c r="K11" s="2"/>
      <c r="L11" s="5"/>
      <c r="M11" s="2"/>
    </row>
    <row r="12" spans="1:13" x14ac:dyDescent="0.3">
      <c r="A12" s="2"/>
      <c r="B12" s="33"/>
      <c r="C12" s="148"/>
      <c r="D12" s="148"/>
      <c r="E12" s="63"/>
      <c r="F12" s="150"/>
      <c r="G12" s="148"/>
      <c r="H12" s="148"/>
      <c r="I12" s="2"/>
      <c r="J12" s="2"/>
      <c r="K12" s="2"/>
      <c r="L12" s="15"/>
      <c r="M12" s="2"/>
    </row>
    <row r="13" spans="1:13" x14ac:dyDescent="0.3">
      <c r="A13" s="2"/>
      <c r="B13" s="33"/>
      <c r="C13" s="148"/>
      <c r="D13" s="148"/>
      <c r="E13" s="63"/>
      <c r="F13" s="150"/>
      <c r="G13" s="148"/>
      <c r="H13" s="148"/>
      <c r="I13" s="2"/>
      <c r="J13" s="2"/>
      <c r="K13" s="2"/>
      <c r="L13" s="26"/>
      <c r="M13" s="2"/>
    </row>
    <row r="14" spans="1:13" x14ac:dyDescent="0.3">
      <c r="A14" s="2"/>
      <c r="B14" s="33"/>
      <c r="C14" s="148"/>
      <c r="D14" s="148"/>
      <c r="E14" s="63"/>
      <c r="F14" s="150"/>
      <c r="G14" s="148"/>
      <c r="H14" s="148"/>
      <c r="I14" s="2"/>
      <c r="J14" s="2"/>
      <c r="K14" s="2"/>
      <c r="L14" s="26"/>
      <c r="M14" s="2"/>
    </row>
    <row r="15" spans="1:13" x14ac:dyDescent="0.3">
      <c r="A15" s="2"/>
      <c r="B15" s="29"/>
      <c r="C15" s="148"/>
      <c r="D15" s="148"/>
      <c r="E15" s="63"/>
      <c r="F15" s="150"/>
      <c r="G15" s="148"/>
      <c r="H15" s="148"/>
      <c r="I15" s="2"/>
      <c r="J15" s="2"/>
      <c r="K15" s="2"/>
      <c r="L15" s="26"/>
      <c r="M15" s="2"/>
    </row>
    <row r="16" spans="1:13" x14ac:dyDescent="0.3">
      <c r="A16" s="2"/>
      <c r="B16" s="29"/>
      <c r="C16" s="148"/>
      <c r="D16" s="148"/>
      <c r="E16" s="63"/>
      <c r="F16" s="150"/>
      <c r="G16" s="148"/>
      <c r="H16" s="148"/>
      <c r="I16" s="2"/>
      <c r="J16" s="2"/>
      <c r="K16" s="2"/>
      <c r="L16" s="26"/>
      <c r="M16" s="2"/>
    </row>
    <row r="17" spans="1:13" x14ac:dyDescent="0.3">
      <c r="A17" s="3"/>
      <c r="B17" s="3" t="s">
        <v>24</v>
      </c>
      <c r="C17" s="116" t="str">
        <f>IFERROR(AVERAGE(C12:C16)," ")</f>
        <v xml:space="preserve"> </v>
      </c>
      <c r="D17" s="116" t="str">
        <f>IFERROR(AVERAGE(D12:D16)," ")</f>
        <v xml:space="preserve"> </v>
      </c>
      <c r="E17" s="63"/>
      <c r="F17" s="52" t="s">
        <v>24</v>
      </c>
      <c r="G17" s="128" t="str">
        <f>IFERROR(AVERAGE(G12:G16)," ")</f>
        <v xml:space="preserve"> </v>
      </c>
      <c r="H17" s="128" t="str">
        <f>IFERROR(AVERAGE(H12:H16)," ")</f>
        <v xml:space="preserve"> </v>
      </c>
      <c r="I17" s="2"/>
      <c r="J17" s="2"/>
      <c r="K17" s="2"/>
      <c r="L17" s="26"/>
      <c r="M17" s="2"/>
    </row>
    <row r="18" spans="1:13" x14ac:dyDescent="0.3">
      <c r="A18" s="2"/>
      <c r="B18" s="3" t="s">
        <v>53</v>
      </c>
      <c r="C18" s="116" t="str">
        <f>IFERROR(STDEV(C12:C16)," ")</f>
        <v xml:space="preserve"> </v>
      </c>
      <c r="D18" s="116" t="str">
        <f>IFERROR(STDEV(D12:D16)," ")</f>
        <v xml:space="preserve"> </v>
      </c>
      <c r="E18" s="63"/>
      <c r="F18" s="52" t="s">
        <v>53</v>
      </c>
      <c r="G18" s="116" t="str">
        <f>IFERROR(STDEV(G12:G16)," ")</f>
        <v xml:space="preserve"> </v>
      </c>
      <c r="H18" s="116" t="str">
        <f>IFERROR(STDEV(H12:H16)," ")</f>
        <v xml:space="preserve"> </v>
      </c>
      <c r="I18" s="2"/>
      <c r="J18" s="2"/>
      <c r="K18" s="2"/>
      <c r="L18" s="26"/>
      <c r="M18" s="2"/>
    </row>
    <row r="19" spans="1:13" x14ac:dyDescent="0.3">
      <c r="A19" s="2"/>
      <c r="B19" s="30"/>
      <c r="C19" s="34" t="s">
        <v>108</v>
      </c>
      <c r="D19" s="34" t="s">
        <v>109</v>
      </c>
      <c r="E19" s="63"/>
      <c r="F19" s="63"/>
      <c r="G19" s="63"/>
      <c r="H19" s="40"/>
      <c r="I19" s="17"/>
      <c r="J19" s="17"/>
      <c r="K19" s="17"/>
      <c r="L19" s="26"/>
      <c r="M19" s="2"/>
    </row>
    <row r="20" spans="1:13" x14ac:dyDescent="0.3">
      <c r="A20" s="2"/>
      <c r="B20" s="30"/>
      <c r="C20" s="39" t="str">
        <f>IFERROR(C17*20/100, " ")</f>
        <v xml:space="preserve"> </v>
      </c>
      <c r="D20" s="39" t="str">
        <f>IFERROR(D17*5/100," ")</f>
        <v xml:space="preserve"> </v>
      </c>
      <c r="E20" s="63"/>
      <c r="F20" s="63"/>
      <c r="G20" s="63"/>
      <c r="H20" s="40"/>
      <c r="I20" s="17"/>
      <c r="J20" s="17"/>
      <c r="K20" s="17"/>
      <c r="L20" s="26"/>
      <c r="M20" s="2"/>
    </row>
    <row r="21" spans="1:13" x14ac:dyDescent="0.3">
      <c r="A21" s="2"/>
      <c r="B21" s="2"/>
      <c r="C21" s="63"/>
      <c r="D21" s="30"/>
      <c r="E21" s="30"/>
      <c r="F21" s="40"/>
      <c r="G21" s="40"/>
      <c r="H21" s="40"/>
      <c r="I21" s="17"/>
      <c r="J21" s="17"/>
      <c r="K21" s="17"/>
      <c r="L21" s="26"/>
      <c r="M21" s="2"/>
    </row>
    <row r="22" spans="1:13" x14ac:dyDescent="0.3">
      <c r="A22" s="2"/>
      <c r="B22" s="6"/>
      <c r="C22" s="130"/>
      <c r="D22" s="63"/>
      <c r="E22" s="134"/>
      <c r="F22" s="63"/>
      <c r="G22" s="63"/>
      <c r="H22" s="63"/>
      <c r="I22" s="2"/>
      <c r="J22" s="2"/>
      <c r="K22" s="2"/>
      <c r="L22" s="28"/>
      <c r="M22" s="2"/>
    </row>
    <row r="23" spans="1:13" x14ac:dyDescent="0.3">
      <c r="A23" s="2"/>
      <c r="C23" s="227" t="s">
        <v>144</v>
      </c>
      <c r="D23" s="200" t="s">
        <v>44</v>
      </c>
      <c r="E23" s="229"/>
      <c r="F23" s="106" t="s">
        <v>104</v>
      </c>
      <c r="G23" s="106"/>
      <c r="H23" s="63"/>
      <c r="I23" s="2"/>
      <c r="J23" s="2"/>
      <c r="K23" s="2"/>
      <c r="L23" s="23"/>
      <c r="M23" s="2"/>
    </row>
    <row r="24" spans="1:13" x14ac:dyDescent="0.3">
      <c r="A24" s="19"/>
      <c r="B24" s="2"/>
      <c r="C24" s="228"/>
      <c r="D24" s="200" t="s">
        <v>45</v>
      </c>
      <c r="E24" s="229"/>
      <c r="F24" s="138" t="s">
        <v>105</v>
      </c>
      <c r="G24" s="138"/>
      <c r="H24" s="63"/>
      <c r="I24" s="2"/>
      <c r="J24" s="2"/>
      <c r="K24" s="2"/>
      <c r="L24" s="2"/>
      <c r="M24" s="2"/>
    </row>
    <row r="25" spans="1:13" x14ac:dyDescent="0.3">
      <c r="A25" s="19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</row>
    <row r="26" spans="1:13" x14ac:dyDescent="0.3">
      <c r="A26" s="19"/>
      <c r="B26" s="2"/>
      <c r="C26" s="2"/>
      <c r="D26" s="2"/>
      <c r="E26" s="2"/>
      <c r="F26" s="2"/>
      <c r="G26" s="22"/>
      <c r="H26" s="22"/>
      <c r="I26" s="22"/>
      <c r="J26" s="22"/>
      <c r="K26" s="22"/>
      <c r="L26" s="2"/>
      <c r="M26" s="2"/>
    </row>
    <row r="27" spans="1:13" x14ac:dyDescent="0.3">
      <c r="A27" s="19"/>
      <c r="B27" s="2"/>
      <c r="C27" s="2"/>
      <c r="D27" s="2"/>
      <c r="E27" s="2"/>
      <c r="F27" s="22"/>
      <c r="G27" s="22"/>
      <c r="H27" s="22"/>
      <c r="I27" s="22"/>
      <c r="J27" s="22"/>
      <c r="K27" s="22"/>
      <c r="L27" s="2"/>
      <c r="M27" s="2"/>
    </row>
    <row r="28" spans="1:13" x14ac:dyDescent="0.3">
      <c r="A28" s="3"/>
      <c r="B28" s="2"/>
      <c r="C28" s="2"/>
      <c r="D28" s="2"/>
      <c r="E28" s="2"/>
      <c r="F28" s="22"/>
      <c r="G28" s="22"/>
      <c r="H28" s="22"/>
      <c r="I28" s="22"/>
      <c r="J28" s="22"/>
      <c r="K28" s="22"/>
      <c r="L28" s="2"/>
      <c r="M28" s="2"/>
    </row>
    <row r="29" spans="1:13" x14ac:dyDescent="0.3">
      <c r="A29" s="3"/>
      <c r="B29" s="6"/>
      <c r="C29" s="2"/>
      <c r="D29" s="2"/>
      <c r="E29" s="2"/>
      <c r="F29" s="22"/>
      <c r="G29" s="22"/>
      <c r="H29" s="22"/>
      <c r="I29" s="22"/>
      <c r="J29" s="22"/>
      <c r="K29" s="22"/>
      <c r="L29" s="2"/>
      <c r="M29" s="2"/>
    </row>
    <row r="30" spans="1:13" x14ac:dyDescent="0.3">
      <c r="A30" s="3"/>
      <c r="B30" s="3"/>
      <c r="C30" s="2"/>
      <c r="D30" s="2"/>
      <c r="E30" s="2"/>
      <c r="F30" s="22"/>
      <c r="G30" s="22"/>
      <c r="H30" s="22"/>
      <c r="I30" s="22"/>
      <c r="J30" s="22"/>
      <c r="K30" s="22"/>
      <c r="L30" s="2"/>
      <c r="M30" s="2"/>
    </row>
    <row r="31" spans="1:13" x14ac:dyDescent="0.3">
      <c r="A31" s="2"/>
      <c r="B31" s="2"/>
      <c r="C31" s="2"/>
      <c r="D31" s="2"/>
      <c r="E31" s="2"/>
      <c r="F31" s="23"/>
      <c r="G31" s="23"/>
      <c r="H31" s="23"/>
      <c r="I31" s="23"/>
      <c r="J31" s="23"/>
      <c r="K31" s="23"/>
      <c r="L31" s="2"/>
      <c r="M31" s="2"/>
    </row>
    <row r="32" spans="1:13" x14ac:dyDescent="0.3">
      <c r="A32" s="2"/>
      <c r="B32" s="2"/>
      <c r="C32" s="2"/>
      <c r="D32" s="2"/>
      <c r="E32" s="2"/>
      <c r="F32" s="23" t="str">
        <f>IFERROR(STDEV(F26:F30)," ")</f>
        <v xml:space="preserve"> </v>
      </c>
      <c r="G32" s="23" t="str">
        <f t="shared" ref="G32:K32" si="0">IFERROR(STDEV(G26:G30)," ")</f>
        <v xml:space="preserve"> </v>
      </c>
      <c r="H32" s="23" t="str">
        <f t="shared" si="0"/>
        <v xml:space="preserve"> </v>
      </c>
      <c r="I32" s="23" t="str">
        <f t="shared" si="0"/>
        <v xml:space="preserve"> </v>
      </c>
      <c r="J32" s="23" t="str">
        <f t="shared" si="0"/>
        <v xml:space="preserve"> </v>
      </c>
      <c r="K32" s="23" t="str">
        <f t="shared" si="0"/>
        <v xml:space="preserve"> </v>
      </c>
      <c r="L32" s="2"/>
      <c r="M32" s="2"/>
    </row>
    <row r="33" spans="1:13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</row>
    <row r="34" spans="1:13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3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  <row r="37" spans="1:13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</row>
    <row r="38" spans="1:13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3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</row>
    <row r="40" spans="1:13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</row>
    <row r="41" spans="1:13" x14ac:dyDescent="0.3">
      <c r="A41" s="4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6" t="s">
        <v>264</v>
      </c>
    </row>
  </sheetData>
  <sheetProtection algorithmName="SHA-512" hashValue="5EBRjBBctzIXRIx59yiK+admBUrL7zp/gwJcYzMNG00F9UDXq8XAuGfL6PadlH2LUDHeEeQmgtr4gFW0nnzPqg==" saltValue="XQnnknZTrd8gqPQXZrb/pg==" spinCount="100000" sheet="1" formatCells="0"/>
  <mergeCells count="10">
    <mergeCell ref="A1:M1"/>
    <mergeCell ref="A3:M3"/>
    <mergeCell ref="G10:H10"/>
    <mergeCell ref="C10:D10"/>
    <mergeCell ref="C23:C24"/>
    <mergeCell ref="D23:E23"/>
    <mergeCell ref="D24:E24"/>
    <mergeCell ref="B6:F6"/>
    <mergeCell ref="B5:F5"/>
    <mergeCell ref="A2:M2"/>
  </mergeCells>
  <conditionalFormatting sqref="G17">
    <cfRule type="cellIs" dxfId="21" priority="65" operator="lessThanOrEqual">
      <formula>$C$20</formula>
    </cfRule>
    <cfRule type="cellIs" dxfId="20" priority="66" operator="greaterThan">
      <formula>$C$20</formula>
    </cfRule>
  </conditionalFormatting>
  <conditionalFormatting sqref="G17:H17">
    <cfRule type="containsBlanks" dxfId="19" priority="1">
      <formula>LEN(TRIM(G17))=0</formula>
    </cfRule>
  </conditionalFormatting>
  <conditionalFormatting sqref="H17">
    <cfRule type="cellIs" dxfId="18" priority="67" operator="lessThanOrEqual">
      <formula>$D$20</formula>
    </cfRule>
    <cfRule type="cellIs" dxfId="17" priority="68" operator="greaterThan">
      <formula>$D$20</formula>
    </cfRule>
  </conditionalFormatting>
  <printOptions horizontalCentered="1" verticalCentered="1"/>
  <pageMargins left="0" right="0" top="0" bottom="0" header="0" footer="0"/>
  <pageSetup paperSize="9" scale="87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93EDDC-9DC2-4A98-A8CF-9094005E253A}">
  <sheetPr codeName="Foglio8">
    <pageSetUpPr fitToPage="1"/>
  </sheetPr>
  <dimension ref="A1:R39"/>
  <sheetViews>
    <sheetView topLeftCell="A8" zoomScale="70" zoomScaleNormal="70" workbookViewId="0">
      <selection activeCell="S22" sqref="S22"/>
    </sheetView>
  </sheetViews>
  <sheetFormatPr defaultRowHeight="14.4" x14ac:dyDescent="0.3"/>
  <cols>
    <col min="1" max="1" width="11.77734375" customWidth="1"/>
    <col min="2" max="2" width="14.5546875" customWidth="1"/>
    <col min="3" max="3" width="10.77734375" customWidth="1"/>
    <col min="4" max="4" width="12.109375" customWidth="1"/>
    <col min="5" max="5" width="9.33203125" customWidth="1"/>
    <col min="6" max="6" width="1.77734375" customWidth="1"/>
    <col min="7" max="7" width="10.77734375" customWidth="1"/>
    <col min="8" max="8" width="12.109375" customWidth="1"/>
    <col min="9" max="9" width="8.77734375" customWidth="1"/>
    <col min="10" max="10" width="1.77734375" customWidth="1"/>
    <col min="11" max="11" width="10.77734375" customWidth="1"/>
    <col min="12" max="12" width="12.109375" customWidth="1"/>
    <col min="13" max="13" width="8.77734375" customWidth="1"/>
    <col min="14" max="14" width="1.77734375" customWidth="1"/>
    <col min="15" max="15" width="10.77734375" customWidth="1"/>
    <col min="16" max="16" width="8.77734375" customWidth="1"/>
    <col min="17" max="17" width="2.44140625" customWidth="1"/>
  </cols>
  <sheetData>
    <row r="1" spans="1:18" s="1" customFormat="1" ht="23.4" customHeight="1" x14ac:dyDescent="0.3">
      <c r="A1" s="189" t="s">
        <v>240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</row>
    <row r="2" spans="1:18" s="1" customFormat="1" ht="23.4" customHeight="1" x14ac:dyDescent="0.3">
      <c r="A2" s="189" t="s">
        <v>242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</row>
    <row r="3" spans="1:18" s="1" customFormat="1" ht="23.4" customHeight="1" x14ac:dyDescent="0.45">
      <c r="A3" s="190" t="s">
        <v>54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90"/>
    </row>
    <row r="4" spans="1:18" s="1" customFormat="1" ht="14.4" customHeight="1" x14ac:dyDescent="0.4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</row>
    <row r="5" spans="1:18" x14ac:dyDescent="0.3">
      <c r="A5" s="63" t="s">
        <v>1</v>
      </c>
      <c r="B5" s="191"/>
      <c r="C5" s="191"/>
      <c r="D5" s="191"/>
      <c r="E5" s="191"/>
      <c r="F5" s="191"/>
      <c r="G5" s="2"/>
      <c r="H5" s="2"/>
      <c r="I5" s="2"/>
      <c r="J5" s="17"/>
      <c r="K5" s="2"/>
      <c r="L5" s="2"/>
      <c r="M5" s="2"/>
      <c r="N5" s="17"/>
      <c r="O5" s="2"/>
      <c r="P5" s="2"/>
      <c r="Q5" s="2"/>
    </row>
    <row r="6" spans="1:18" x14ac:dyDescent="0.3">
      <c r="A6" s="63" t="s">
        <v>2</v>
      </c>
      <c r="B6" s="192"/>
      <c r="C6" s="192"/>
      <c r="D6" s="192"/>
      <c r="E6" s="192"/>
      <c r="F6" s="192"/>
      <c r="G6" s="2"/>
      <c r="H6" s="2"/>
      <c r="I6" s="2"/>
      <c r="J6" s="59"/>
      <c r="K6" s="2"/>
      <c r="L6" s="2"/>
      <c r="M6" s="2"/>
      <c r="N6" s="59"/>
      <c r="O6" s="2"/>
      <c r="P6" s="2"/>
      <c r="Q6" s="2"/>
    </row>
    <row r="7" spans="1:18" x14ac:dyDescent="0.3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</row>
    <row r="8" spans="1:18" x14ac:dyDescent="0.3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</row>
    <row r="9" spans="1:18" x14ac:dyDescent="0.3">
      <c r="A9" s="2"/>
      <c r="B9" s="2"/>
      <c r="C9" s="40"/>
      <c r="D9" s="40"/>
      <c r="E9" s="40"/>
      <c r="F9" s="40"/>
      <c r="G9" s="40"/>
      <c r="H9" s="40"/>
      <c r="I9" s="40"/>
      <c r="J9" s="40"/>
      <c r="K9" s="5"/>
      <c r="L9" s="5"/>
      <c r="M9" s="2"/>
      <c r="N9" s="40"/>
      <c r="O9" s="40"/>
      <c r="P9" s="40"/>
      <c r="Q9" s="40"/>
    </row>
    <row r="10" spans="1:18" x14ac:dyDescent="0.3">
      <c r="A10" s="2"/>
      <c r="B10" s="122" t="s">
        <v>17</v>
      </c>
      <c r="C10" s="188"/>
      <c r="D10" s="270" t="s">
        <v>181</v>
      </c>
      <c r="E10" s="38"/>
      <c r="F10" s="38"/>
      <c r="G10" s="40"/>
      <c r="H10" s="40"/>
      <c r="I10" s="40"/>
      <c r="J10" s="38"/>
      <c r="K10" s="25"/>
      <c r="L10" s="25"/>
      <c r="M10" s="63"/>
      <c r="N10" s="38"/>
      <c r="O10" s="40"/>
      <c r="P10" s="40"/>
      <c r="Q10" s="40"/>
    </row>
    <row r="11" spans="1:18" x14ac:dyDescent="0.3">
      <c r="A11" s="2"/>
      <c r="B11" s="32" t="s">
        <v>193</v>
      </c>
      <c r="C11" s="148"/>
      <c r="D11" s="271"/>
      <c r="E11" s="166"/>
      <c r="F11" s="65"/>
      <c r="G11" s="40"/>
      <c r="H11" s="40"/>
      <c r="I11" s="40"/>
      <c r="J11" s="38"/>
      <c r="K11" s="137"/>
      <c r="L11" s="137"/>
      <c r="M11" s="63"/>
      <c r="N11" s="38"/>
      <c r="O11" s="2"/>
      <c r="P11" s="2"/>
      <c r="Q11" s="40"/>
    </row>
    <row r="12" spans="1:18" x14ac:dyDescent="0.3">
      <c r="A12" s="38"/>
      <c r="B12" s="38"/>
      <c r="C12" s="38"/>
      <c r="D12" s="38"/>
      <c r="E12" s="38"/>
      <c r="F12" s="38"/>
      <c r="G12" s="40"/>
      <c r="H12" s="40"/>
      <c r="I12" s="40"/>
      <c r="J12" s="38"/>
      <c r="K12" s="137"/>
      <c r="L12" s="137"/>
      <c r="M12" s="63"/>
      <c r="N12" s="38"/>
      <c r="O12" s="2"/>
      <c r="P12" s="2"/>
      <c r="Q12" s="40"/>
    </row>
    <row r="13" spans="1:18" ht="27.6" customHeight="1" x14ac:dyDescent="0.3">
      <c r="A13" s="2"/>
      <c r="B13" s="104" t="s">
        <v>55</v>
      </c>
      <c r="C13" s="267">
        <v>2</v>
      </c>
      <c r="D13" s="268"/>
      <c r="E13" s="269"/>
      <c r="F13" s="38"/>
      <c r="G13" s="267">
        <v>3</v>
      </c>
      <c r="H13" s="268"/>
      <c r="I13" s="269"/>
      <c r="J13" s="38"/>
      <c r="K13" s="267">
        <v>4</v>
      </c>
      <c r="L13" s="268"/>
      <c r="M13" s="269"/>
      <c r="N13" s="38"/>
      <c r="O13" s="2"/>
      <c r="P13" s="2"/>
      <c r="Q13" s="38"/>
    </row>
    <row r="14" spans="1:18" ht="30" customHeight="1" x14ac:dyDescent="0.3">
      <c r="A14" s="2"/>
      <c r="B14" s="63"/>
      <c r="C14" s="32" t="s">
        <v>57</v>
      </c>
      <c r="D14" s="32" t="s">
        <v>56</v>
      </c>
      <c r="E14" s="32" t="s">
        <v>31</v>
      </c>
      <c r="F14" s="38"/>
      <c r="G14" s="32" t="s">
        <v>57</v>
      </c>
      <c r="H14" s="32" t="s">
        <v>56</v>
      </c>
      <c r="I14" s="32" t="s">
        <v>31</v>
      </c>
      <c r="J14" s="38"/>
      <c r="K14" s="32" t="s">
        <v>57</v>
      </c>
      <c r="L14" s="32" t="s">
        <v>56</v>
      </c>
      <c r="M14" s="32" t="s">
        <v>31</v>
      </c>
      <c r="N14" s="38"/>
      <c r="O14" s="2"/>
      <c r="P14" s="2"/>
      <c r="Q14" s="38"/>
    </row>
    <row r="15" spans="1:18" x14ac:dyDescent="0.3">
      <c r="A15" s="2"/>
      <c r="B15" s="129"/>
      <c r="C15" s="148"/>
      <c r="D15" s="39" t="str">
        <f>IF(C15*$C$13=0,"",(C15*$C$13))</f>
        <v/>
      </c>
      <c r="E15" s="49" t="str">
        <f>IFERROR((D15*100/$C$11)-100,"")</f>
        <v/>
      </c>
      <c r="F15" s="38"/>
      <c r="G15" s="148"/>
      <c r="H15" s="39" t="str">
        <f>IF(G15*$G$13=0,"",(G15*$G$13))</f>
        <v/>
      </c>
      <c r="I15" s="49" t="str">
        <f>IFERROR((H15*100/$C$11)-100,"")</f>
        <v/>
      </c>
      <c r="J15" s="38"/>
      <c r="K15" s="148"/>
      <c r="L15" s="39" t="str">
        <f>IF(K15*$K$13=0,"",(K15*$K$13))</f>
        <v/>
      </c>
      <c r="M15" s="49" t="str">
        <f>IFERROR((L15*100/$C$11)-100,"")</f>
        <v/>
      </c>
      <c r="N15" s="38"/>
      <c r="O15" s="2"/>
      <c r="P15" s="2"/>
      <c r="Q15" s="38"/>
    </row>
    <row r="16" spans="1:18" x14ac:dyDescent="0.3">
      <c r="A16" s="3"/>
      <c r="B16" s="52"/>
      <c r="C16" s="148"/>
      <c r="D16" s="39" t="str">
        <f>IF(C16*$C$13=0,"",(C16*$C$13))</f>
        <v/>
      </c>
      <c r="E16" s="49" t="str">
        <f>IFERROR((D16*100/$C$11)-100,"")</f>
        <v/>
      </c>
      <c r="F16" s="38"/>
      <c r="G16" s="148"/>
      <c r="H16" s="39" t="str">
        <f>IF(G16*$G$13=0,"",(G16*$G$13))</f>
        <v/>
      </c>
      <c r="I16" s="49" t="str">
        <f>IFERROR((H16*100/$C$11)-100,"")</f>
        <v/>
      </c>
      <c r="J16" s="38"/>
      <c r="K16" s="148"/>
      <c r="L16" s="39" t="str">
        <f>IF(K16*$K$13=0,"",(K16*$K$13))</f>
        <v/>
      </c>
      <c r="M16" s="49" t="str">
        <f>IFERROR((L16*100/$C$11)-100,"")</f>
        <v/>
      </c>
      <c r="N16" s="38"/>
      <c r="O16" s="2"/>
      <c r="P16" s="2"/>
      <c r="Q16" s="25"/>
    </row>
    <row r="17" spans="1:17" x14ac:dyDescent="0.3">
      <c r="A17" s="2"/>
      <c r="B17" s="63"/>
      <c r="C17" s="148"/>
      <c r="D17" s="39" t="str">
        <f>IF(C17*$C$13=0,"",(C17*$C$13))</f>
        <v/>
      </c>
      <c r="E17" s="49" t="str">
        <f>IFERROR((D17*100/$C$11)-100,"")</f>
        <v/>
      </c>
      <c r="F17" s="38"/>
      <c r="G17" s="148"/>
      <c r="H17" s="39" t="str">
        <f>IF(G17*$G$13=0,"",(G17*$G$13))</f>
        <v/>
      </c>
      <c r="I17" s="49" t="str">
        <f>IFERROR((H17*100/$C$11)-100,"")</f>
        <v/>
      </c>
      <c r="J17" s="38"/>
      <c r="K17" s="148"/>
      <c r="L17" s="39" t="str">
        <f>IF(K17*$K$13=0,"",(K17*$K$13))</f>
        <v/>
      </c>
      <c r="M17" s="49" t="str">
        <f>IFERROR((L17*100/$C$11)-100,"")</f>
        <v/>
      </c>
      <c r="N17" s="38"/>
      <c r="O17" s="2"/>
      <c r="P17" s="2"/>
      <c r="Q17" s="25"/>
    </row>
    <row r="18" spans="1:17" x14ac:dyDescent="0.3">
      <c r="A18" s="2"/>
      <c r="B18" s="63"/>
      <c r="C18" s="148"/>
      <c r="D18" s="39" t="str">
        <f>IF(C18*$C$13=0,"",(C18*$C$13))</f>
        <v/>
      </c>
      <c r="E18" s="49" t="str">
        <f>IFERROR((D18*100/$C$11)-100,"")</f>
        <v/>
      </c>
      <c r="F18" s="38"/>
      <c r="G18" s="148"/>
      <c r="H18" s="39" t="str">
        <f>IF(G18*$G$13=0,"",(G18*$G$13))</f>
        <v/>
      </c>
      <c r="I18" s="49" t="str">
        <f>IFERROR((H18*100/$C$11)-100,"")</f>
        <v/>
      </c>
      <c r="J18" s="38"/>
      <c r="K18" s="148"/>
      <c r="L18" s="39" t="str">
        <f>IF(K18*$K$13=0,"",(K18*$K$13))</f>
        <v/>
      </c>
      <c r="M18" s="49" t="str">
        <f>IFERROR((L18*100/$C$11)-100,"")</f>
        <v/>
      </c>
      <c r="N18" s="38"/>
      <c r="O18" s="2"/>
      <c r="P18" s="2"/>
      <c r="Q18" s="2"/>
    </row>
    <row r="19" spans="1:17" ht="14.4" customHeight="1" x14ac:dyDescent="0.3">
      <c r="A19" s="2"/>
      <c r="B19" s="25"/>
      <c r="C19" s="148"/>
      <c r="D19" s="39" t="str">
        <f>IF(C19*$C$13=0,"",(C19*$C$13))</f>
        <v/>
      </c>
      <c r="E19" s="49" t="str">
        <f>IFERROR((D19*100/$C$11)-100,"")</f>
        <v/>
      </c>
      <c r="F19" s="38"/>
      <c r="G19" s="148"/>
      <c r="H19" s="39" t="str">
        <f>IF(G19*$G$13=0,"",(G19*$G$13))</f>
        <v/>
      </c>
      <c r="I19" s="49" t="str">
        <f>IFERROR((H19*100/$C$11)-100,"")</f>
        <v/>
      </c>
      <c r="J19" s="38"/>
      <c r="K19" s="148"/>
      <c r="L19" s="39" t="str">
        <f>IF(K19*$K$13=0,"",(K19*$K$13))</f>
        <v/>
      </c>
      <c r="M19" s="49" t="str">
        <f>IFERROR((L19*100/$C$11)-100,"")</f>
        <v/>
      </c>
      <c r="N19" s="38"/>
      <c r="O19" s="2"/>
      <c r="P19" s="2"/>
      <c r="Q19" s="40"/>
    </row>
    <row r="20" spans="1:17" ht="14.4" customHeight="1" x14ac:dyDescent="0.3">
      <c r="A20" s="2"/>
      <c r="B20" s="25"/>
      <c r="C20" s="40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2"/>
      <c r="P20" s="2"/>
      <c r="Q20" s="40"/>
    </row>
    <row r="21" spans="1:17" x14ac:dyDescent="0.3">
      <c r="A21" s="2"/>
      <c r="B21" s="25"/>
      <c r="C21" s="52" t="s">
        <v>24</v>
      </c>
      <c r="D21" s="57" t="str">
        <f>IFERROR(AVERAGE(D15:D19)," ")</f>
        <v xml:space="preserve"> </v>
      </c>
      <c r="E21" s="64" t="str">
        <f>IFERROR(AVERAGE(E15:E19)," ")</f>
        <v xml:space="preserve"> </v>
      </c>
      <c r="F21" s="65"/>
      <c r="G21" s="52" t="s">
        <v>24</v>
      </c>
      <c r="H21" s="57" t="str">
        <f>IFERROR(AVERAGE(H15:H19)," ")</f>
        <v xml:space="preserve"> </v>
      </c>
      <c r="I21" s="64" t="str">
        <f>IFERROR(AVERAGE(I15:I19)," ")</f>
        <v xml:space="preserve"> </v>
      </c>
      <c r="J21" s="65"/>
      <c r="K21" s="52" t="s">
        <v>24</v>
      </c>
      <c r="L21" s="58" t="str">
        <f>IFERROR(AVERAGE(L15:L19)," ")</f>
        <v xml:space="preserve"> </v>
      </c>
      <c r="M21" s="64" t="str">
        <f>IFERROR(AVERAGE(M15:M19)," ")</f>
        <v xml:space="preserve"> </v>
      </c>
      <c r="N21" s="65"/>
      <c r="O21" s="2"/>
      <c r="P21" s="2"/>
      <c r="Q21" s="43"/>
    </row>
    <row r="22" spans="1:17" x14ac:dyDescent="0.3">
      <c r="A22" s="2"/>
      <c r="B22" s="63"/>
      <c r="C22" s="52" t="s">
        <v>53</v>
      </c>
      <c r="D22" s="58" t="str">
        <f>IFERROR(STDEV(D15:D19), "")</f>
        <v/>
      </c>
      <c r="E22" s="65"/>
      <c r="F22" s="65"/>
      <c r="G22" s="52" t="s">
        <v>53</v>
      </c>
      <c r="H22" s="58" t="str">
        <f>IFERROR(STDEV(H15:H19), "")</f>
        <v/>
      </c>
      <c r="I22" s="65"/>
      <c r="J22" s="65"/>
      <c r="K22" s="52" t="s">
        <v>53</v>
      </c>
      <c r="L22" s="58" t="str">
        <f>IFERROR(STDEV(L15:L19), "")</f>
        <v/>
      </c>
      <c r="M22" s="65"/>
      <c r="N22" s="65"/>
      <c r="O22" s="2"/>
      <c r="P22" s="2"/>
      <c r="Q22" s="40"/>
    </row>
    <row r="23" spans="1:17" x14ac:dyDescent="0.3">
      <c r="A23" s="19"/>
      <c r="B23" s="63"/>
      <c r="C23" s="40"/>
      <c r="D23" s="40"/>
      <c r="E23" s="40"/>
      <c r="F23" s="40"/>
      <c r="G23" s="40"/>
      <c r="H23" s="40"/>
      <c r="I23" s="40"/>
      <c r="J23" s="40"/>
      <c r="K23" s="63"/>
      <c r="L23" s="63"/>
      <c r="M23" s="63"/>
      <c r="N23" s="40"/>
      <c r="O23" s="2"/>
      <c r="P23" s="2"/>
      <c r="Q23" s="40"/>
    </row>
    <row r="24" spans="1:17" x14ac:dyDescent="0.3">
      <c r="A24" s="19"/>
      <c r="B24" s="63"/>
      <c r="C24" s="63"/>
      <c r="D24" s="63"/>
      <c r="E24" s="63"/>
      <c r="F24" s="63"/>
      <c r="G24" s="38"/>
      <c r="H24" s="38"/>
      <c r="I24" s="38"/>
      <c r="J24" s="63"/>
      <c r="K24" s="123"/>
      <c r="L24" s="123"/>
      <c r="M24" s="63"/>
      <c r="N24" s="2"/>
      <c r="O24" s="2"/>
      <c r="P24" s="2"/>
      <c r="Q24" s="38"/>
    </row>
    <row r="25" spans="1:17" ht="14.4" customHeight="1" x14ac:dyDescent="0.3">
      <c r="A25" s="3"/>
      <c r="B25" s="256" t="s">
        <v>144</v>
      </c>
      <c r="C25" s="256"/>
      <c r="D25" s="265" t="s">
        <v>61</v>
      </c>
      <c r="E25" s="266" t="s">
        <v>66</v>
      </c>
      <c r="F25" s="51"/>
      <c r="G25" s="38"/>
      <c r="H25" s="38"/>
      <c r="I25" s="38"/>
      <c r="J25" s="51"/>
      <c r="K25" s="123"/>
      <c r="L25" s="123"/>
      <c r="M25" s="129"/>
      <c r="N25" s="51"/>
      <c r="O25" s="17"/>
      <c r="P25" s="40"/>
      <c r="Q25" s="38"/>
    </row>
    <row r="26" spans="1:17" ht="15.6" x14ac:dyDescent="0.3">
      <c r="A26" s="13"/>
      <c r="B26" s="256"/>
      <c r="C26" s="256"/>
      <c r="D26" s="265"/>
      <c r="E26" s="266"/>
      <c r="F26" s="25"/>
      <c r="G26" s="47"/>
      <c r="H26" s="47"/>
      <c r="I26" s="36"/>
      <c r="J26" s="25"/>
      <c r="K26" s="37"/>
      <c r="L26" s="37"/>
      <c r="M26" s="13"/>
      <c r="N26" s="25"/>
      <c r="O26" s="13"/>
      <c r="P26" s="35"/>
      <c r="Q26" s="25"/>
    </row>
    <row r="27" spans="1:17" ht="15.6" x14ac:dyDescent="0.3">
      <c r="A27" s="13"/>
      <c r="B27" s="2"/>
      <c r="C27" s="35"/>
      <c r="D27" s="35"/>
      <c r="E27" s="25"/>
      <c r="F27" s="25"/>
      <c r="G27" s="40"/>
      <c r="H27" s="40"/>
      <c r="I27" s="36"/>
      <c r="J27" s="25"/>
      <c r="K27" s="37"/>
      <c r="L27" s="37"/>
      <c r="M27" s="13"/>
      <c r="N27" s="25"/>
      <c r="O27" s="13"/>
      <c r="P27" s="35"/>
      <c r="Q27" s="25"/>
    </row>
    <row r="28" spans="1:17" ht="15.6" x14ac:dyDescent="0.3">
      <c r="A28" s="13"/>
      <c r="B28" s="2"/>
      <c r="C28" s="2"/>
      <c r="D28" s="2"/>
      <c r="E28" s="2"/>
      <c r="F28" s="2"/>
      <c r="G28" s="4"/>
      <c r="H28" s="50"/>
      <c r="I28" s="2"/>
      <c r="J28" s="2"/>
      <c r="K28" s="51"/>
      <c r="L28" s="51"/>
      <c r="M28" s="4"/>
      <c r="N28" s="2"/>
      <c r="O28" s="4"/>
      <c r="P28" s="2"/>
      <c r="Q28" s="17"/>
    </row>
    <row r="29" spans="1:17" x14ac:dyDescent="0.3">
      <c r="A29" s="2"/>
      <c r="B29" s="2"/>
      <c r="C29" s="2"/>
      <c r="D29" s="2"/>
      <c r="E29" s="2"/>
      <c r="F29" s="2"/>
      <c r="G29" s="23"/>
      <c r="H29" s="23"/>
      <c r="I29" s="23"/>
      <c r="J29" s="2"/>
      <c r="K29" s="23"/>
      <c r="L29" s="23"/>
      <c r="M29" s="23"/>
      <c r="N29" s="2"/>
      <c r="O29" s="23"/>
      <c r="P29" s="23"/>
      <c r="Q29" s="2"/>
    </row>
    <row r="30" spans="1:17" x14ac:dyDescent="0.3">
      <c r="A30" s="2"/>
      <c r="B30" s="2"/>
      <c r="C30" s="2"/>
      <c r="D30" s="2"/>
      <c r="E30" s="2"/>
      <c r="F30" s="2"/>
      <c r="G30" s="23" t="str">
        <f>IFERROR(STDEV(G24:G26)," ")</f>
        <v xml:space="preserve"> </v>
      </c>
      <c r="H30" s="23"/>
      <c r="I30" s="23" t="str">
        <f>IFERROR(STDEV(I24:I26)," ")</f>
        <v xml:space="preserve"> </v>
      </c>
      <c r="J30" s="2"/>
      <c r="K30" s="23" t="str">
        <f>IFERROR(STDEV(K24:K26)," ")</f>
        <v xml:space="preserve"> </v>
      </c>
      <c r="L30" s="23"/>
      <c r="M30" s="23" t="str">
        <f>IFERROR(STDEV(M24:M26)," ")</f>
        <v xml:space="preserve"> </v>
      </c>
      <c r="N30" s="2"/>
      <c r="O30" s="23" t="str">
        <f>IFERROR(STDEV(O24:O26)," ")</f>
        <v xml:space="preserve"> </v>
      </c>
      <c r="P30" s="23" t="str">
        <f>IFERROR(STDEV(P24:P26)," ")</f>
        <v xml:space="preserve"> </v>
      </c>
      <c r="Q30" s="2"/>
    </row>
    <row r="31" spans="1:17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</row>
    <row r="32" spans="1:17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1:17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</row>
    <row r="34" spans="1:17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</row>
    <row r="35" spans="1:17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</row>
    <row r="36" spans="1:17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</row>
    <row r="37" spans="1:17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1:17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</row>
    <row r="39" spans="1:17" x14ac:dyDescent="0.3">
      <c r="A39" s="4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P39" s="4"/>
      <c r="Q39" s="3" t="s">
        <v>265</v>
      </c>
    </row>
  </sheetData>
  <sheetProtection algorithmName="SHA-512" hashValue="uj2XSmI+uFvVUR6OKkQWP99fuPRcsJUyOUc3ljhifr43j+tk97NV4c9KpU7jMdrNGGBwol/EIm2e+w2MEkpXlA==" saltValue="wwV53lZ7RS1OHZtzSPgJXw==" spinCount="100000" sheet="1" formatCells="0"/>
  <mergeCells count="12">
    <mergeCell ref="B25:C26"/>
    <mergeCell ref="D25:D26"/>
    <mergeCell ref="E25:E26"/>
    <mergeCell ref="A1:Q1"/>
    <mergeCell ref="A3:Q3"/>
    <mergeCell ref="C13:E13"/>
    <mergeCell ref="B5:F5"/>
    <mergeCell ref="B6:F6"/>
    <mergeCell ref="G13:I13"/>
    <mergeCell ref="K13:M13"/>
    <mergeCell ref="D10:D11"/>
    <mergeCell ref="A2:R2"/>
  </mergeCells>
  <conditionalFormatting sqref="E21 I21 M21">
    <cfRule type="containsBlanks" dxfId="16" priority="1">
      <formula>LEN(TRIM(E21))=0</formula>
    </cfRule>
    <cfRule type="cellIs" dxfId="15" priority="8" operator="between">
      <formula>15</formula>
      <formula>-15</formula>
    </cfRule>
    <cfRule type="cellIs" dxfId="14" priority="9" operator="notBetween">
      <formula>15</formula>
      <formula>-15</formula>
    </cfRule>
  </conditionalFormatting>
  <printOptions horizontalCentered="1" verticalCentered="1"/>
  <pageMargins left="0" right="0" top="0" bottom="0" header="0" footer="0"/>
  <pageSetup paperSize="9" scale="8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534C3-8146-4D37-B75C-C2F56FE988AD}">
  <sheetPr codeName="Foglio6">
    <pageSetUpPr fitToPage="1"/>
  </sheetPr>
  <dimension ref="A1:O51"/>
  <sheetViews>
    <sheetView topLeftCell="A30" zoomScaleNormal="100" workbookViewId="0">
      <selection activeCell="Q46" sqref="Q46"/>
    </sheetView>
  </sheetViews>
  <sheetFormatPr defaultRowHeight="14.4" x14ac:dyDescent="0.3"/>
  <cols>
    <col min="1" max="1" width="19.77734375" customWidth="1"/>
    <col min="2" max="2" width="13" customWidth="1"/>
    <col min="3" max="14" width="9.33203125" customWidth="1"/>
    <col min="15" max="15" width="2.44140625" customWidth="1"/>
  </cols>
  <sheetData>
    <row r="1" spans="1:15" s="1" customFormat="1" ht="23.4" customHeight="1" x14ac:dyDescent="0.3">
      <c r="A1" s="189" t="s">
        <v>240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</row>
    <row r="2" spans="1:15" s="1" customFormat="1" ht="23.4" customHeight="1" x14ac:dyDescent="0.3">
      <c r="A2" s="189" t="s">
        <v>242</v>
      </c>
      <c r="B2" s="189"/>
      <c r="C2" s="189"/>
      <c r="D2" s="189"/>
      <c r="E2" s="189"/>
      <c r="F2" s="189"/>
      <c r="G2" s="189"/>
      <c r="H2" s="189"/>
      <c r="I2" s="189"/>
      <c r="J2" s="189"/>
      <c r="K2" s="189"/>
      <c r="L2" s="189"/>
      <c r="M2" s="189"/>
      <c r="N2" s="189"/>
      <c r="O2" s="189"/>
    </row>
    <row r="3" spans="1:15" s="1" customFormat="1" ht="23.4" customHeight="1" x14ac:dyDescent="0.45">
      <c r="A3" s="190" t="s">
        <v>135</v>
      </c>
      <c r="B3" s="190"/>
      <c r="C3" s="190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</row>
    <row r="4" spans="1:15" s="1" customFormat="1" ht="14.4" customHeight="1" x14ac:dyDescent="0.4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5" x14ac:dyDescent="0.3">
      <c r="A5" s="63" t="s">
        <v>1</v>
      </c>
      <c r="B5" s="191"/>
      <c r="C5" s="191"/>
      <c r="D5" s="191"/>
      <c r="E5" s="191"/>
      <c r="F5" s="63"/>
      <c r="G5" s="63"/>
      <c r="H5" s="2"/>
      <c r="I5" s="2"/>
      <c r="J5" s="17"/>
      <c r="K5" s="2"/>
      <c r="L5" s="2"/>
      <c r="M5" s="2"/>
      <c r="N5" s="2"/>
      <c r="O5" s="2"/>
    </row>
    <row r="6" spans="1:15" x14ac:dyDescent="0.3">
      <c r="A6" s="63" t="s">
        <v>143</v>
      </c>
      <c r="B6" s="192"/>
      <c r="C6" s="192"/>
      <c r="D6" s="192"/>
      <c r="E6" s="192"/>
      <c r="F6" s="203" t="s">
        <v>142</v>
      </c>
      <c r="G6" s="203"/>
      <c r="H6" s="276"/>
      <c r="I6" s="276"/>
      <c r="J6" s="63"/>
      <c r="K6" s="63"/>
      <c r="L6" s="63"/>
      <c r="M6" s="63"/>
      <c r="O6" s="2"/>
    </row>
    <row r="7" spans="1:15" x14ac:dyDescent="0.3">
      <c r="A7" s="2"/>
      <c r="B7" s="40"/>
      <c r="C7" s="40"/>
      <c r="D7" s="40"/>
      <c r="E7" s="40"/>
      <c r="F7" s="40"/>
      <c r="G7" s="40"/>
      <c r="H7" s="2"/>
      <c r="I7" s="2"/>
      <c r="J7" s="2"/>
      <c r="K7" s="2"/>
      <c r="L7" s="2"/>
      <c r="M7" s="2"/>
      <c r="N7" s="2"/>
      <c r="O7" s="2"/>
    </row>
    <row r="8" spans="1:15" x14ac:dyDescent="0.3">
      <c r="A8" s="2"/>
      <c r="B8" s="277"/>
      <c r="C8" s="277"/>
      <c r="D8" s="40"/>
      <c r="E8" s="40"/>
      <c r="F8" s="278" t="s">
        <v>147</v>
      </c>
      <c r="G8" s="278"/>
      <c r="H8" s="278"/>
      <c r="I8" s="278"/>
      <c r="J8" s="278"/>
      <c r="K8" s="278"/>
      <c r="L8" s="278"/>
      <c r="M8" s="278"/>
      <c r="N8" s="278"/>
      <c r="O8" s="2"/>
    </row>
    <row r="9" spans="1:15" x14ac:dyDescent="0.3">
      <c r="A9" s="2"/>
      <c r="B9" s="279" t="s">
        <v>187</v>
      </c>
      <c r="C9" s="280"/>
      <c r="D9" s="40"/>
      <c r="E9" s="40"/>
      <c r="F9" s="15"/>
      <c r="G9" s="15"/>
      <c r="H9" s="15"/>
      <c r="I9" s="15"/>
      <c r="J9" s="15"/>
      <c r="K9" s="15"/>
      <c r="L9" s="15"/>
      <c r="M9" s="15"/>
      <c r="N9" s="15"/>
      <c r="O9" s="2"/>
    </row>
    <row r="10" spans="1:15" x14ac:dyDescent="0.3">
      <c r="A10" s="2"/>
      <c r="B10" s="20" t="s">
        <v>139</v>
      </c>
      <c r="C10" s="39" t="s">
        <v>134</v>
      </c>
      <c r="D10" s="2"/>
      <c r="E10" s="2"/>
      <c r="F10" s="20" t="s">
        <v>133</v>
      </c>
      <c r="G10" s="275"/>
      <c r="H10" s="275"/>
      <c r="I10" s="275"/>
      <c r="J10" s="275"/>
      <c r="K10" s="275"/>
      <c r="L10" s="275"/>
      <c r="M10" s="275"/>
      <c r="N10" s="275"/>
      <c r="O10" s="2"/>
    </row>
    <row r="11" spans="1:15" x14ac:dyDescent="0.3">
      <c r="A11" s="2"/>
      <c r="B11" s="20" t="s">
        <v>17</v>
      </c>
      <c r="C11" s="177"/>
      <c r="D11" s="2"/>
      <c r="E11" s="2"/>
      <c r="F11" s="20" t="s">
        <v>139</v>
      </c>
      <c r="G11" s="272"/>
      <c r="H11" s="273"/>
      <c r="I11" s="272"/>
      <c r="J11" s="273"/>
      <c r="K11" s="272"/>
      <c r="L11" s="273"/>
      <c r="M11" s="272"/>
      <c r="N11" s="273"/>
      <c r="O11" s="40"/>
    </row>
    <row r="12" spans="1:15" x14ac:dyDescent="0.3">
      <c r="A12" s="2"/>
      <c r="B12" s="253" t="s">
        <v>226</v>
      </c>
      <c r="C12" s="159"/>
      <c r="D12" s="2"/>
      <c r="E12" s="2"/>
      <c r="F12" s="20" t="s">
        <v>17</v>
      </c>
      <c r="G12" s="272" t="s">
        <v>237</v>
      </c>
      <c r="H12" s="273"/>
      <c r="I12" s="272" t="s">
        <v>237</v>
      </c>
      <c r="J12" s="273"/>
      <c r="K12" s="272" t="s">
        <v>237</v>
      </c>
      <c r="L12" s="273"/>
      <c r="M12" s="272" t="s">
        <v>237</v>
      </c>
      <c r="N12" s="273"/>
      <c r="O12" s="40"/>
    </row>
    <row r="13" spans="1:15" x14ac:dyDescent="0.3">
      <c r="A13" s="2"/>
      <c r="B13" s="254"/>
      <c r="C13" s="159"/>
      <c r="D13" s="2"/>
      <c r="E13" s="2"/>
      <c r="F13" s="2"/>
      <c r="G13" s="2"/>
      <c r="H13" s="94" t="s">
        <v>31</v>
      </c>
      <c r="I13" s="4"/>
      <c r="J13" s="94" t="s">
        <v>31</v>
      </c>
      <c r="K13" s="4"/>
      <c r="L13" s="94" t="s">
        <v>31</v>
      </c>
      <c r="M13" s="4"/>
      <c r="N13" s="94" t="s">
        <v>31</v>
      </c>
      <c r="O13" s="40"/>
    </row>
    <row r="14" spans="1:15" ht="14.4" customHeight="1" x14ac:dyDescent="0.3">
      <c r="A14" s="2"/>
      <c r="B14" s="223"/>
      <c r="C14" s="159"/>
      <c r="D14" s="2"/>
      <c r="E14" s="2"/>
      <c r="F14" s="253" t="str">
        <f>B12</f>
        <v>[LOW QC]</v>
      </c>
      <c r="G14" s="159"/>
      <c r="H14" s="49" t="str">
        <f>IF(G14&lt;&gt;"",(G14*100/$C15)-100,"")</f>
        <v/>
      </c>
      <c r="I14" s="159"/>
      <c r="J14" s="49" t="str">
        <f>IF(I14&lt;&gt;"",(I14*100/$C15)-100,"")</f>
        <v/>
      </c>
      <c r="K14" s="159"/>
      <c r="L14" s="49" t="str">
        <f>IF(K14&lt;&gt;"",(K14*100/$C15)-100,"")</f>
        <v/>
      </c>
      <c r="M14" s="159"/>
      <c r="N14" s="49" t="str">
        <f>IF(M14&lt;&gt;"",(M14*100/$C15)-100,"")</f>
        <v/>
      </c>
      <c r="O14" s="40"/>
    </row>
    <row r="15" spans="1:15" x14ac:dyDescent="0.3">
      <c r="A15" s="38"/>
      <c r="B15" s="60" t="s">
        <v>24</v>
      </c>
      <c r="C15" s="89" t="str">
        <f>IFERROR(AVERAGE(C12:C14),"")</f>
        <v/>
      </c>
      <c r="D15" s="2"/>
      <c r="E15" s="2"/>
      <c r="F15" s="254"/>
      <c r="G15" s="159"/>
      <c r="H15" s="49" t="str">
        <f>IF(G15&lt;&gt;"",(G15*100/$C15)-100,"")</f>
        <v/>
      </c>
      <c r="I15" s="159"/>
      <c r="J15" s="49" t="str">
        <f>IF(I15&lt;&gt;"",(I15*100/$C15)-100,"")</f>
        <v/>
      </c>
      <c r="K15" s="159"/>
      <c r="L15" s="49" t="str">
        <f>IF(K15&lt;&gt;"",(K15*100/$C15)-100,"")</f>
        <v/>
      </c>
      <c r="M15" s="159"/>
      <c r="N15" s="49" t="str">
        <f>IF(M15&lt;&gt;"",(M15*100/$C15)-100,"")</f>
        <v/>
      </c>
      <c r="O15" s="40"/>
    </row>
    <row r="16" spans="1:15" x14ac:dyDescent="0.3">
      <c r="A16" s="2"/>
      <c r="B16" s="224" t="s">
        <v>227</v>
      </c>
      <c r="C16" s="160"/>
      <c r="D16" s="2"/>
      <c r="E16" s="2"/>
      <c r="F16" s="223"/>
      <c r="G16" s="159"/>
      <c r="H16" s="49" t="str">
        <f>IF(G16&lt;&gt;"",(G16*100/$C15)-100,"")</f>
        <v/>
      </c>
      <c r="I16" s="159"/>
      <c r="J16" s="49" t="str">
        <f>IF(I16&lt;&gt;"",(I16*100/$C15)-100,"")</f>
        <v/>
      </c>
      <c r="K16" s="159"/>
      <c r="L16" s="49" t="str">
        <f>IF(K16&lt;&gt;"",(K16*100/$C15)-100,"")</f>
        <v/>
      </c>
      <c r="M16" s="159"/>
      <c r="N16" s="49" t="str">
        <f>IF(M16&lt;&gt;"",(M16*100/$C15)-100,"")</f>
        <v/>
      </c>
      <c r="O16" s="38"/>
    </row>
    <row r="17" spans="1:15" x14ac:dyDescent="0.3">
      <c r="A17" s="2"/>
      <c r="B17" s="224"/>
      <c r="C17" s="159"/>
      <c r="D17" s="2"/>
      <c r="E17" s="2"/>
      <c r="F17" s="60" t="s">
        <v>24</v>
      </c>
      <c r="G17" s="38"/>
      <c r="H17" s="64" t="str">
        <f>IFERROR(AVERAGE(H14:H16),"")</f>
        <v/>
      </c>
      <c r="I17" s="38"/>
      <c r="J17" s="64" t="str">
        <f>IFERROR(AVERAGE(J14:J16),"")</f>
        <v/>
      </c>
      <c r="K17" s="38"/>
      <c r="L17" s="64" t="str">
        <f>IFERROR(AVERAGE(L14:L16),"")</f>
        <v/>
      </c>
      <c r="M17" s="38"/>
      <c r="N17" s="64" t="str">
        <f>IFERROR(AVERAGE(N14:N16),"")</f>
        <v/>
      </c>
      <c r="O17" s="38"/>
    </row>
    <row r="18" spans="1:15" x14ac:dyDescent="0.3">
      <c r="A18" s="2"/>
      <c r="B18" s="224"/>
      <c r="C18" s="159"/>
      <c r="D18" s="2"/>
      <c r="E18" s="2"/>
      <c r="F18" s="253" t="str">
        <f>B16</f>
        <v>[HIGH QC]</v>
      </c>
      <c r="G18" s="160"/>
      <c r="H18" s="49" t="str">
        <f>IF(G18&lt;&gt;"",(G18*100/$C19)-100,"")</f>
        <v/>
      </c>
      <c r="I18" s="160"/>
      <c r="J18" s="49" t="str">
        <f>IF(I18&lt;&gt;"",(I18*100/$C19)-100,"")</f>
        <v/>
      </c>
      <c r="K18" s="160"/>
      <c r="L18" s="49" t="str">
        <f>IF(K18&lt;&gt;"",(K18*100/$C19)-100,"")</f>
        <v/>
      </c>
      <c r="M18" s="160"/>
      <c r="N18" s="49" t="str">
        <f>IF(M18&lt;&gt;"",(M18*100/$C19)-100,"")</f>
        <v/>
      </c>
      <c r="O18" s="38"/>
    </row>
    <row r="19" spans="1:15" x14ac:dyDescent="0.3">
      <c r="A19" s="2"/>
      <c r="B19" s="60" t="s">
        <v>24</v>
      </c>
      <c r="C19" s="89" t="str">
        <f>IFERROR(AVERAGE(C16:C18),"")</f>
        <v/>
      </c>
      <c r="D19" s="2"/>
      <c r="E19" s="2"/>
      <c r="F19" s="254"/>
      <c r="G19" s="159"/>
      <c r="H19" s="49" t="str">
        <f>IF(G19&lt;&gt;"",(G19*100/$C19)-100,"")</f>
        <v/>
      </c>
      <c r="I19" s="159"/>
      <c r="J19" s="49" t="str">
        <f>IF(I19&lt;&gt;"",(I19*100/$C19)-100,"")</f>
        <v/>
      </c>
      <c r="K19" s="159"/>
      <c r="L19" s="49" t="str">
        <f>IF(K19&lt;&gt;"",(K19*100/$C19)-100,"")</f>
        <v/>
      </c>
      <c r="M19" s="159"/>
      <c r="N19" s="49" t="str">
        <f>IF(M19&lt;&gt;"",(M19*100/$C19)-100,"")</f>
        <v/>
      </c>
      <c r="O19" s="38"/>
    </row>
    <row r="20" spans="1:15" x14ac:dyDescent="0.3">
      <c r="A20" s="38"/>
      <c r="B20" s="2"/>
      <c r="C20" s="2"/>
      <c r="D20" s="2"/>
      <c r="E20" s="2"/>
      <c r="F20" s="223"/>
      <c r="G20" s="159"/>
      <c r="H20" s="49" t="str">
        <f>IF(G20&lt;&gt;"",(G20*100/$C19)-100,"")</f>
        <v/>
      </c>
      <c r="I20" s="159"/>
      <c r="J20" s="49" t="str">
        <f>IF(I20&lt;&gt;"",(I20*100/$C19)-100,"")</f>
        <v/>
      </c>
      <c r="K20" s="159"/>
      <c r="L20" s="49" t="str">
        <f>IF(K20&lt;&gt;"",(K20*100/$C19)-100,"")</f>
        <v/>
      </c>
      <c r="M20" s="159"/>
      <c r="N20" s="49" t="str">
        <f>IF(M20&lt;&gt;"",(M20*100/$C19)-100,"")</f>
        <v/>
      </c>
      <c r="O20" s="25"/>
    </row>
    <row r="21" spans="1:15" x14ac:dyDescent="0.3">
      <c r="A21" s="38"/>
      <c r="B21" s="109" t="s">
        <v>181</v>
      </c>
      <c r="C21" s="166"/>
      <c r="D21" s="2"/>
      <c r="E21" s="2"/>
      <c r="F21" s="60" t="s">
        <v>24</v>
      </c>
      <c r="G21" s="38"/>
      <c r="H21" s="64" t="str">
        <f>IFERROR(AVERAGE(H18:H20),"")</f>
        <v/>
      </c>
      <c r="I21" s="73"/>
      <c r="J21" s="64" t="str">
        <f>IFERROR(AVERAGE(J18:J20),"")</f>
        <v/>
      </c>
      <c r="K21" s="73"/>
      <c r="L21" s="64" t="str">
        <f>IFERROR(AVERAGE(L18:L20),"")</f>
        <v/>
      </c>
      <c r="M21" s="73"/>
      <c r="N21" s="64" t="str">
        <f>IFERROR(AVERAGE(N18:N20),"")</f>
        <v/>
      </c>
      <c r="O21" s="25"/>
    </row>
    <row r="22" spans="1:15" x14ac:dyDescent="0.3">
      <c r="A22" s="38"/>
      <c r="B22" s="52"/>
      <c r="C22" s="38"/>
      <c r="D22" s="2"/>
      <c r="E22" s="2"/>
      <c r="F22" s="65"/>
      <c r="G22" s="38"/>
      <c r="H22" s="2"/>
      <c r="I22" s="2"/>
      <c r="J22" s="2"/>
      <c r="K22" s="2"/>
      <c r="L22" s="2"/>
      <c r="M22" s="2"/>
      <c r="N22" s="2"/>
      <c r="O22" s="25"/>
    </row>
    <row r="23" spans="1:15" x14ac:dyDescent="0.3">
      <c r="A23" s="2"/>
      <c r="B23" s="281" t="s">
        <v>140</v>
      </c>
      <c r="C23" s="281"/>
      <c r="D23" s="281"/>
      <c r="E23" s="281"/>
      <c r="F23" s="281"/>
      <c r="G23" s="281"/>
      <c r="H23" s="281"/>
      <c r="I23" s="281"/>
      <c r="J23" s="281"/>
      <c r="K23" s="281"/>
      <c r="L23" s="281"/>
      <c r="M23" s="281"/>
      <c r="N23" s="281"/>
      <c r="O23" s="25"/>
    </row>
    <row r="24" spans="1:15" x14ac:dyDescent="0.3">
      <c r="A24" s="2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</row>
    <row r="25" spans="1:15" x14ac:dyDescent="0.3">
      <c r="A25" s="2"/>
      <c r="B25" s="38"/>
      <c r="C25" s="274" t="s">
        <v>136</v>
      </c>
      <c r="D25" s="274"/>
      <c r="E25" s="274" t="s">
        <v>137</v>
      </c>
      <c r="F25" s="274"/>
      <c r="G25" s="274" t="s">
        <v>138</v>
      </c>
      <c r="H25" s="274"/>
      <c r="I25" s="275"/>
      <c r="J25" s="275"/>
      <c r="K25" s="275"/>
      <c r="L25" s="275"/>
      <c r="M25" s="275"/>
      <c r="N25" s="275"/>
      <c r="O25" s="25"/>
    </row>
    <row r="26" spans="1:15" x14ac:dyDescent="0.3">
      <c r="A26" s="2"/>
      <c r="B26" s="20" t="s">
        <v>17</v>
      </c>
      <c r="C26" s="272"/>
      <c r="D26" s="273"/>
      <c r="E26" s="272"/>
      <c r="F26" s="273"/>
      <c r="G26" s="272"/>
      <c r="H26" s="273"/>
      <c r="I26" s="272"/>
      <c r="J26" s="273"/>
      <c r="K26" s="272"/>
      <c r="L26" s="273"/>
      <c r="M26" s="272"/>
      <c r="N26" s="273"/>
      <c r="O26" s="25"/>
    </row>
    <row r="27" spans="1:15" x14ac:dyDescent="0.3">
      <c r="A27" s="2"/>
      <c r="B27" s="2"/>
      <c r="C27" s="2"/>
      <c r="D27" s="94" t="s">
        <v>31</v>
      </c>
      <c r="E27" s="4"/>
      <c r="F27" s="94" t="s">
        <v>31</v>
      </c>
      <c r="G27" s="4"/>
      <c r="H27" s="94" t="s">
        <v>31</v>
      </c>
      <c r="I27" s="4"/>
      <c r="J27" s="94" t="s">
        <v>31</v>
      </c>
      <c r="K27" s="2"/>
      <c r="L27" s="94" t="s">
        <v>31</v>
      </c>
      <c r="M27" s="4"/>
      <c r="N27" s="94" t="s">
        <v>31</v>
      </c>
      <c r="O27" s="25"/>
    </row>
    <row r="28" spans="1:15" x14ac:dyDescent="0.3">
      <c r="A28" s="2"/>
      <c r="B28" s="253" t="str">
        <f>B12</f>
        <v>[LOW QC]</v>
      </c>
      <c r="C28" s="159"/>
      <c r="D28" s="49" t="str">
        <f>IF(C28&lt;&gt;"",(C28*100/$C15)-100,"")</f>
        <v/>
      </c>
      <c r="E28" s="159"/>
      <c r="F28" s="49" t="str">
        <f>IF(E28&lt;&gt;"",(E28*100/$C15)-100,"")</f>
        <v/>
      </c>
      <c r="G28" s="159"/>
      <c r="H28" s="49" t="str">
        <f>IF(G28&lt;&gt;"",(G28*100/$C15)-100,"")</f>
        <v/>
      </c>
      <c r="I28" s="159"/>
      <c r="J28" s="49" t="str">
        <f>IF(I28&lt;&gt;"",(I28*100/$C15)-100,"")</f>
        <v/>
      </c>
      <c r="K28" s="159"/>
      <c r="L28" s="49" t="str">
        <f>IF(K28&lt;&gt;"",(K28*100/$C15)-100,"")</f>
        <v/>
      </c>
      <c r="M28" s="159"/>
      <c r="N28" s="49" t="str">
        <f>IF(M28&lt;&gt;"",(M28*100/$C15)-100,"")</f>
        <v/>
      </c>
      <c r="O28" s="25"/>
    </row>
    <row r="29" spans="1:15" x14ac:dyDescent="0.3">
      <c r="A29" s="2"/>
      <c r="B29" s="254"/>
      <c r="C29" s="159"/>
      <c r="D29" s="49" t="str">
        <f>IF(C29&lt;&gt;"",(C29*100/$C15)-100,"")</f>
        <v/>
      </c>
      <c r="E29" s="159"/>
      <c r="F29" s="49" t="str">
        <f>IF(E29&lt;&gt;"",(E29*100/$C15)-100,"")</f>
        <v/>
      </c>
      <c r="G29" s="159"/>
      <c r="H29" s="49" t="str">
        <f>IF(G29&lt;&gt;"",(G29*100/$C15)-100,"")</f>
        <v/>
      </c>
      <c r="I29" s="159"/>
      <c r="J29" s="49" t="str">
        <f>IF(I29&lt;&gt;"",(I29*100/$C15)-100,"")</f>
        <v/>
      </c>
      <c r="K29" s="159"/>
      <c r="L29" s="49" t="str">
        <f>IF(K29&lt;&gt;"",(K29*100/$C15)-100,"")</f>
        <v/>
      </c>
      <c r="M29" s="159"/>
      <c r="N29" s="49" t="str">
        <f>IF(M29&lt;&gt;"",(M29*100/$C15)-100,"")</f>
        <v/>
      </c>
      <c r="O29" s="25"/>
    </row>
    <row r="30" spans="1:15" x14ac:dyDescent="0.3">
      <c r="A30" s="2"/>
      <c r="B30" s="223"/>
      <c r="C30" s="159"/>
      <c r="D30" s="49" t="str">
        <f>IF(C30&lt;&gt;"",(C30*100/$C15)-100,"")</f>
        <v/>
      </c>
      <c r="E30" s="159"/>
      <c r="F30" s="49" t="str">
        <f>IF(E30&lt;&gt;"",(E30*100/$C15)-100,"")</f>
        <v/>
      </c>
      <c r="G30" s="159"/>
      <c r="H30" s="49" t="str">
        <f>IF(G30&lt;&gt;"",(G30*100/$C15)-100,"")</f>
        <v/>
      </c>
      <c r="I30" s="159"/>
      <c r="J30" s="49" t="str">
        <f>IF(I30&lt;&gt;"",(I30*100/$C15)-100,"")</f>
        <v/>
      </c>
      <c r="K30" s="159"/>
      <c r="L30" s="49" t="str">
        <f>IF(K30&lt;&gt;"",(K30*100/$C15)-100,"")</f>
        <v/>
      </c>
      <c r="M30" s="159"/>
      <c r="N30" s="49" t="str">
        <f>IF(M30&lt;&gt;"",(M30*100/$C15)-100,"")</f>
        <v/>
      </c>
      <c r="O30" s="25"/>
    </row>
    <row r="31" spans="1:15" x14ac:dyDescent="0.3">
      <c r="A31" s="2"/>
      <c r="B31" s="60" t="s">
        <v>24</v>
      </c>
      <c r="C31" s="38"/>
      <c r="D31" s="64" t="str">
        <f>IFERROR(AVERAGE(D28:D30),"")</f>
        <v/>
      </c>
      <c r="E31" s="38"/>
      <c r="F31" s="64" t="str">
        <f>IFERROR(AVERAGE(F28:F30),"")</f>
        <v/>
      </c>
      <c r="G31" s="38"/>
      <c r="H31" s="64" t="str">
        <f>IFERROR(AVERAGE(H28:H30),"")</f>
        <v/>
      </c>
      <c r="I31" s="38"/>
      <c r="J31" s="64" t="str">
        <f>IFERROR(AVERAGE(J28:J30),"")</f>
        <v/>
      </c>
      <c r="K31" s="38"/>
      <c r="L31" s="64" t="str">
        <f>IFERROR(AVERAGE(L28:L30),"")</f>
        <v/>
      </c>
      <c r="M31" s="38"/>
      <c r="N31" s="64" t="str">
        <f>IFERROR(AVERAGE(N28:N30),"")</f>
        <v/>
      </c>
      <c r="O31" s="25"/>
    </row>
    <row r="32" spans="1:15" x14ac:dyDescent="0.3">
      <c r="A32" s="2"/>
      <c r="B32" s="282" t="str">
        <f>B16</f>
        <v>[HIGH QC]</v>
      </c>
      <c r="C32" s="160"/>
      <c r="D32" s="49" t="str">
        <f>IF(C32&lt;&gt;"",(C32*100/$C19)-100,"")</f>
        <v/>
      </c>
      <c r="E32" s="160"/>
      <c r="F32" s="49" t="str">
        <f>IF(E32&lt;&gt;"",(E32*100/$C19)-100,"")</f>
        <v/>
      </c>
      <c r="G32" s="160"/>
      <c r="H32" s="49" t="str">
        <f>IF(G32&lt;&gt;"",(G32*100/$C19)-100,"")</f>
        <v/>
      </c>
      <c r="I32" s="160"/>
      <c r="J32" s="49" t="str">
        <f>IF(I32&lt;&gt;"",(I32*100/$C19)-100,"")</f>
        <v/>
      </c>
      <c r="K32" s="160"/>
      <c r="L32" s="49" t="str">
        <f>IF(K32&lt;&gt;"",(K32*100/$C19)-100,"")</f>
        <v/>
      </c>
      <c r="M32" s="160"/>
      <c r="N32" s="49" t="str">
        <f>IF(M32&lt;&gt;"",(M32*100/$C19)-100,"")</f>
        <v/>
      </c>
      <c r="O32" s="25"/>
    </row>
    <row r="33" spans="1:15" x14ac:dyDescent="0.3">
      <c r="A33" s="2"/>
      <c r="B33" s="254"/>
      <c r="C33" s="159"/>
      <c r="D33" s="49" t="str">
        <f>IF(C33&lt;&gt;"",(C33*100/$C19)-100,"")</f>
        <v/>
      </c>
      <c r="E33" s="159"/>
      <c r="F33" s="49" t="str">
        <f>IF(E33&lt;&gt;"",(E33*100/$C19)-100,"")</f>
        <v/>
      </c>
      <c r="G33" s="159"/>
      <c r="H33" s="49" t="str">
        <f>IF(G33&lt;&gt;"",(G33*100/$C19)-100,"")</f>
        <v/>
      </c>
      <c r="I33" s="159"/>
      <c r="J33" s="49" t="str">
        <f>IF(I33&lt;&gt;"",(I33*100/$C19)-100,"")</f>
        <v/>
      </c>
      <c r="K33" s="159"/>
      <c r="L33" s="49" t="str">
        <f>IF(K33&lt;&gt;"",(K33*100/$C19)-100,"")</f>
        <v/>
      </c>
      <c r="M33" s="159"/>
      <c r="N33" s="49" t="str">
        <f>IF(M33&lt;&gt;"",(M33*100/$C19)-100,"")</f>
        <v/>
      </c>
      <c r="O33" s="25"/>
    </row>
    <row r="34" spans="1:15" x14ac:dyDescent="0.3">
      <c r="A34" s="2"/>
      <c r="B34" s="223"/>
      <c r="C34" s="159"/>
      <c r="D34" s="49" t="str">
        <f>IF(C34&lt;&gt;"",(C34*100/$C19)-100,"")</f>
        <v/>
      </c>
      <c r="E34" s="159"/>
      <c r="F34" s="49" t="str">
        <f>IF(E34&lt;&gt;"",(E34*100/$C19)-100,"")</f>
        <v/>
      </c>
      <c r="G34" s="159"/>
      <c r="H34" s="49" t="str">
        <f>IF(G34&lt;&gt;"",(G34*100/$C19)-100,"")</f>
        <v/>
      </c>
      <c r="I34" s="159"/>
      <c r="J34" s="49" t="str">
        <f>IF(I34&lt;&gt;"",(I34*100/$C19)-100,"")</f>
        <v/>
      </c>
      <c r="K34" s="159"/>
      <c r="L34" s="49" t="str">
        <f>IF(K34&lt;&gt;"",(K34*100/$C19)-100,"")</f>
        <v/>
      </c>
      <c r="M34" s="159"/>
      <c r="N34" s="49" t="str">
        <f>IF(M34&lt;&gt;"",(M34*100/$C19)-100,"")</f>
        <v/>
      </c>
      <c r="O34" s="25"/>
    </row>
    <row r="35" spans="1:15" x14ac:dyDescent="0.3">
      <c r="A35" s="2"/>
      <c r="B35" s="60" t="s">
        <v>24</v>
      </c>
      <c r="C35" s="38"/>
      <c r="D35" s="64" t="str">
        <f>IFERROR(AVERAGE(D32:D34),"")</f>
        <v/>
      </c>
      <c r="E35" s="73"/>
      <c r="F35" s="64" t="str">
        <f>IFERROR(AVERAGE(F32:F34),"")</f>
        <v/>
      </c>
      <c r="G35" s="73"/>
      <c r="H35" s="64" t="str">
        <f>IFERROR(AVERAGE(H32:H34),"")</f>
        <v/>
      </c>
      <c r="I35" s="73"/>
      <c r="J35" s="64" t="str">
        <f>IFERROR(AVERAGE(J32:J34),"")</f>
        <v/>
      </c>
      <c r="K35" s="73"/>
      <c r="L35" s="64" t="str">
        <f>IFERROR(AVERAGE(L32:L34),"")</f>
        <v/>
      </c>
      <c r="M35" s="73"/>
      <c r="N35" s="64" t="str">
        <f>IFERROR(AVERAGE(N32:N34),"")</f>
        <v/>
      </c>
      <c r="O35" s="51"/>
    </row>
    <row r="36" spans="1:15" x14ac:dyDescent="0.3">
      <c r="A36" s="2"/>
      <c r="B36" s="65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5"/>
    </row>
    <row r="37" spans="1:15" x14ac:dyDescent="0.3">
      <c r="A37" s="2"/>
      <c r="B37" s="65"/>
      <c r="C37" s="38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25"/>
    </row>
    <row r="38" spans="1:15" ht="14.4" customHeight="1" x14ac:dyDescent="0.3">
      <c r="A38" s="2"/>
      <c r="B38" s="256" t="s">
        <v>144</v>
      </c>
      <c r="C38" s="256"/>
      <c r="D38" s="265" t="s">
        <v>31</v>
      </c>
      <c r="E38" s="266" t="s">
        <v>66</v>
      </c>
      <c r="F38" s="38"/>
      <c r="G38" s="38"/>
      <c r="H38" s="65"/>
      <c r="I38" s="65"/>
      <c r="J38" s="65"/>
      <c r="K38" s="65"/>
      <c r="L38" s="65"/>
      <c r="M38" s="65"/>
      <c r="N38" s="65"/>
      <c r="O38" s="25"/>
    </row>
    <row r="39" spans="1:15" ht="14.4" customHeight="1" x14ac:dyDescent="0.3">
      <c r="B39" s="256"/>
      <c r="C39" s="256"/>
      <c r="D39" s="265"/>
      <c r="E39" s="266"/>
      <c r="F39" s="38"/>
      <c r="G39" s="38"/>
      <c r="H39" s="38"/>
      <c r="J39" s="38"/>
      <c r="K39" s="38"/>
      <c r="L39" s="38"/>
      <c r="M39" s="38"/>
      <c r="N39" s="38"/>
    </row>
    <row r="40" spans="1:15" ht="14.4" customHeight="1" x14ac:dyDescent="0.3">
      <c r="A40" s="4"/>
      <c r="B40" s="38"/>
      <c r="C40" s="2"/>
      <c r="D40" s="2"/>
      <c r="E40" s="2"/>
      <c r="F40" s="2"/>
      <c r="G40" s="2"/>
      <c r="H40" s="2"/>
      <c r="I40" s="38"/>
      <c r="J40" s="38"/>
      <c r="K40" s="38"/>
      <c r="L40" s="38"/>
      <c r="M40" s="38"/>
      <c r="N40" s="38"/>
      <c r="O40" s="3"/>
    </row>
    <row r="41" spans="1:15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5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5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5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5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5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5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5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3">
      <c r="A51" s="4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3" t="s">
        <v>266</v>
      </c>
    </row>
  </sheetData>
  <sheetProtection algorithmName="SHA-512" hashValue="4hTbcp0VzoAQQalxrVaIxdRnDBq6dBSwocfFxyZzxlStjlsCJJP8O7ucvxt5OgoJmLYa57Ip/Oc/WeomFzVnmQ==" saltValue="sgdgpktNIbKjMQwCO/m1UA==" spinCount="100000" sheet="1" formatCells="0"/>
  <mergeCells count="42">
    <mergeCell ref="K12:L12"/>
    <mergeCell ref="M12:N12"/>
    <mergeCell ref="A2:O2"/>
    <mergeCell ref="B38:C39"/>
    <mergeCell ref="D38:D39"/>
    <mergeCell ref="E38:E39"/>
    <mergeCell ref="K26:L26"/>
    <mergeCell ref="K25:L25"/>
    <mergeCell ref="E25:F25"/>
    <mergeCell ref="E26:F26"/>
    <mergeCell ref="M25:N25"/>
    <mergeCell ref="F6:G6"/>
    <mergeCell ref="B23:N23"/>
    <mergeCell ref="B28:B30"/>
    <mergeCell ref="B32:B34"/>
    <mergeCell ref="G10:J10"/>
    <mergeCell ref="A1:O1"/>
    <mergeCell ref="A3:O3"/>
    <mergeCell ref="F14:F16"/>
    <mergeCell ref="F18:F20"/>
    <mergeCell ref="K10:N10"/>
    <mergeCell ref="K11:L11"/>
    <mergeCell ref="M11:N11"/>
    <mergeCell ref="B5:E5"/>
    <mergeCell ref="B6:E6"/>
    <mergeCell ref="H6:I6"/>
    <mergeCell ref="B8:C8"/>
    <mergeCell ref="F8:N8"/>
    <mergeCell ref="B12:B14"/>
    <mergeCell ref="B9:C9"/>
    <mergeCell ref="G12:H12"/>
    <mergeCell ref="I12:J12"/>
    <mergeCell ref="G11:H11"/>
    <mergeCell ref="I11:J11"/>
    <mergeCell ref="C25:D25"/>
    <mergeCell ref="G25:H25"/>
    <mergeCell ref="I25:J25"/>
    <mergeCell ref="M26:N26"/>
    <mergeCell ref="C26:D26"/>
    <mergeCell ref="G26:H26"/>
    <mergeCell ref="I26:J26"/>
    <mergeCell ref="B16:B18"/>
  </mergeCells>
  <phoneticPr fontId="16" type="noConversion"/>
  <conditionalFormatting sqref="H17 J17 L17 N17 H21 J21 L21 N21 D31 F31 H31 J31 L31 N31 D35 F35 H35 J35 L35 N35">
    <cfRule type="containsBlanks" dxfId="13" priority="2">
      <formula>LEN(TRIM(D17))=0</formula>
    </cfRule>
    <cfRule type="cellIs" dxfId="12" priority="3" operator="between">
      <formula>15</formula>
      <formula>-15</formula>
    </cfRule>
    <cfRule type="cellIs" dxfId="11" priority="4" operator="notBetween">
      <formula>15</formula>
      <formula>-15</formula>
    </cfRule>
  </conditionalFormatting>
  <printOptions horizontalCentered="1" verticalCentered="1"/>
  <pageMargins left="0" right="0" top="0" bottom="0" header="0" footer="0"/>
  <pageSetup paperSize="9" scale="98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12</vt:i4>
      </vt:variant>
    </vt:vector>
  </HeadingPairs>
  <TitlesOfParts>
    <vt:vector size="12" baseType="lpstr">
      <vt:lpstr>1.Intervallo e linearità</vt:lpstr>
      <vt:lpstr>2.LOD LLOQ</vt:lpstr>
      <vt:lpstr>3.Seletiv. Cross-talk Specif.</vt:lpstr>
      <vt:lpstr>4.Effetto matrice</vt:lpstr>
      <vt:lpstr>5.Precisione e esattezza</vt:lpstr>
      <vt:lpstr>6.Recupero</vt:lpstr>
      <vt:lpstr>7.Carry-over</vt:lpstr>
      <vt:lpstr>8.Integrità diluizione</vt:lpstr>
      <vt:lpstr>9.Stabilità reagenti</vt:lpstr>
      <vt:lpstr>10.Stabilità campioni</vt:lpstr>
      <vt:lpstr>11.Incertezza di misura</vt:lpstr>
      <vt:lpstr>12.Report di validazione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Rossana Domenis - rossana.domenis@studio.unibo.it</dc:creator>
  <cp:lastModifiedBy>Rossana Domenis</cp:lastModifiedBy>
  <cp:lastPrinted>2026-05-28T08:55:54Z</cp:lastPrinted>
  <dcterms:created xsi:type="dcterms:W3CDTF">2025-05-22T12:16:03Z</dcterms:created>
  <dcterms:modified xsi:type="dcterms:W3CDTF">2026-05-28T09:35:11Z</dcterms:modified>
</cp:coreProperties>
</file>